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35" activeTab="0"/>
  </bookViews>
  <sheets>
    <sheet name="FINAAL" sheetId="1" r:id="rId1"/>
    <sheet name="FL" sheetId="2" r:id="rId2"/>
    <sheet name="Indiv" sheetId="3" r:id="rId3"/>
    <sheet name="I voor" sheetId="4" r:id="rId4"/>
    <sheet name="II voor" sheetId="5" r:id="rId5"/>
    <sheet name="III voor" sheetId="6" r:id="rId6"/>
    <sheet name="IV voor" sheetId="7" r:id="rId7"/>
    <sheet name="V voor" sheetId="8" r:id="rId8"/>
    <sheet name="VI voor" sheetId="9" r:id="rId9"/>
    <sheet name="Finaalvoor" sheetId="10" r:id="rId10"/>
  </sheets>
  <definedNames/>
  <calcPr fullCalcOnLoad="1"/>
</workbook>
</file>

<file path=xl/sharedStrings.xml><?xml version="1.0" encoding="utf-8"?>
<sst xmlns="http://schemas.openxmlformats.org/spreadsheetml/2006/main" count="2504" uniqueCount="278">
  <si>
    <t>Mänguaeg</t>
  </si>
  <si>
    <t>Võistkond</t>
  </si>
  <si>
    <t>MEHED</t>
  </si>
  <si>
    <t>Võistleja</t>
  </si>
  <si>
    <t>I</t>
  </si>
  <si>
    <t>I-HK</t>
  </si>
  <si>
    <t xml:space="preserve">II </t>
  </si>
  <si>
    <t>II-HK</t>
  </si>
  <si>
    <t>III</t>
  </si>
  <si>
    <t>III-HK</t>
  </si>
  <si>
    <t>IV</t>
  </si>
  <si>
    <t>IV-HK</t>
  </si>
  <si>
    <t>V</t>
  </si>
  <si>
    <t>V-HK</t>
  </si>
  <si>
    <t xml:space="preserve">VI </t>
  </si>
  <si>
    <t>VI-HK</t>
  </si>
  <si>
    <t>VII</t>
  </si>
  <si>
    <t>VII-HK</t>
  </si>
  <si>
    <t>F I</t>
  </si>
  <si>
    <t>F I-HK</t>
  </si>
  <si>
    <t>F II</t>
  </si>
  <si>
    <t>F II-HK</t>
  </si>
  <si>
    <t>F III</t>
  </si>
  <si>
    <t>F III-HK</t>
  </si>
  <si>
    <t>F IV</t>
  </si>
  <si>
    <t>F IV-HK</t>
  </si>
  <si>
    <t>F V</t>
  </si>
  <si>
    <t>F V-HK</t>
  </si>
  <si>
    <t>Summa</t>
  </si>
  <si>
    <t>Keskmine koos HK</t>
  </si>
  <si>
    <t>Keskmine ilma HK</t>
  </si>
  <si>
    <t>HK</t>
  </si>
  <si>
    <t>´</t>
  </si>
  <si>
    <t>*</t>
  </si>
  <si>
    <t>Jrk.</t>
  </si>
  <si>
    <t>1 SARI</t>
  </si>
  <si>
    <t>Vastane</t>
  </si>
  <si>
    <t>2 SARI</t>
  </si>
  <si>
    <t>3 SARI</t>
  </si>
  <si>
    <t>4 SARI</t>
  </si>
  <si>
    <t>5 SARI</t>
  </si>
  <si>
    <t>KOKKU</t>
  </si>
  <si>
    <t>Keskm.</t>
  </si>
  <si>
    <t>Kesk.</t>
  </si>
  <si>
    <t>Mängijad</t>
  </si>
  <si>
    <t>Punkte</t>
  </si>
  <si>
    <t>Võidupunkt</t>
  </si>
  <si>
    <t>-HK</t>
  </si>
  <si>
    <t>koos HK</t>
  </si>
  <si>
    <t>puhas</t>
  </si>
  <si>
    <t>Võite</t>
  </si>
  <si>
    <t>FIRMALIIGA</t>
  </si>
  <si>
    <t>Fin.  voor</t>
  </si>
  <si>
    <t>Kesk. koos HK</t>
  </si>
  <si>
    <t>II</t>
  </si>
  <si>
    <t>VI</t>
  </si>
  <si>
    <t>FIRMALIIGA  2011   KEVAD</t>
  </si>
  <si>
    <t>NAISED</t>
  </si>
  <si>
    <t>Kevad 2011</t>
  </si>
  <si>
    <t>KEVAD 2011</t>
  </si>
  <si>
    <t>Telfer</t>
  </si>
  <si>
    <t>Isovent</t>
  </si>
  <si>
    <t>Latestoil</t>
  </si>
  <si>
    <t>Elion</t>
  </si>
  <si>
    <t>Temper</t>
  </si>
  <si>
    <t>Verx</t>
  </si>
  <si>
    <t>Maanteed</t>
  </si>
  <si>
    <t>Bellus Furniture</t>
  </si>
  <si>
    <t>Eesti Raudtee</t>
  </si>
  <si>
    <t>FEB</t>
  </si>
  <si>
    <t>Rakvere LV</t>
  </si>
  <si>
    <t>Ehituse ABC</t>
  </si>
  <si>
    <t>Dan Arpo</t>
  </si>
  <si>
    <t>Rakvere Soojus</t>
  </si>
  <si>
    <t>Toode</t>
  </si>
  <si>
    <t>Wiru Auto</t>
  </si>
  <si>
    <t>Rägavere vald</t>
  </si>
  <si>
    <t>Club Tallinn</t>
  </si>
  <si>
    <t>Kunda Trans</t>
  </si>
  <si>
    <t>Würth</t>
  </si>
  <si>
    <t xml:space="preserve">Kindle </t>
  </si>
  <si>
    <t>Spordiklubi KNT</t>
  </si>
  <si>
    <t>AQVA</t>
  </si>
  <si>
    <t>RMK Sordiklubi</t>
  </si>
  <si>
    <t>Halver Puit</t>
  </si>
  <si>
    <t>Vakaru Refonda</t>
  </si>
  <si>
    <t>Jeld Wen</t>
  </si>
  <si>
    <t>Maja</t>
  </si>
  <si>
    <t>FIRMALIIGA I voor 01.02.2011</t>
  </si>
  <si>
    <t>FIRMALIIGA I voor 02.02.2011</t>
  </si>
  <si>
    <t>FIRMALIIGA I voor 03.02.2011</t>
  </si>
  <si>
    <t>FIRMALIIGA I voor  08.02.2011</t>
  </si>
  <si>
    <t>FIRMALIIGA I voor  09.02.2011</t>
  </si>
  <si>
    <t>Saalipalli võistkond</t>
  </si>
  <si>
    <t>Raudo Sapar</t>
  </si>
  <si>
    <t>Kristi Tooming</t>
  </si>
  <si>
    <t>Kadi Päri</t>
  </si>
  <si>
    <t>Eli Vainlo</t>
  </si>
  <si>
    <t>Indrek Papstel</t>
  </si>
  <si>
    <t>Marika Sootaga</t>
  </si>
  <si>
    <t>Janek Laanemäe</t>
  </si>
  <si>
    <t>Kaupo Kütt</t>
  </si>
  <si>
    <t>Egon Kalvet</t>
  </si>
  <si>
    <t>Janne Vaigurand</t>
  </si>
  <si>
    <t>Jaanis Valter</t>
  </si>
  <si>
    <t>Ingmar Papsel</t>
  </si>
  <si>
    <t>Matti Eljaste</t>
  </si>
  <si>
    <t>Margus Vahemets</t>
  </si>
  <si>
    <t>Kristi Jõemets</t>
  </si>
  <si>
    <t>Magnus Alviste</t>
  </si>
  <si>
    <t>Kristi Piispea</t>
  </si>
  <si>
    <t>Olari Puldre</t>
  </si>
  <si>
    <t>O Kõrts</t>
  </si>
  <si>
    <t>Ingmar Papstel</t>
  </si>
  <si>
    <t>Kristel Karjane</t>
  </si>
  <si>
    <t>Ivar Viisu</t>
  </si>
  <si>
    <t>Siim Vinkel</t>
  </si>
  <si>
    <t>Erkki Leek</t>
  </si>
  <si>
    <t>Meelis Salm</t>
  </si>
  <si>
    <t>Erle Jersova</t>
  </si>
  <si>
    <t>IsoVent Ehitus</t>
  </si>
  <si>
    <t>Taavi Kuldkepp</t>
  </si>
  <si>
    <t>Margit Kalda</t>
  </si>
  <si>
    <t>Peeter Kalda</t>
  </si>
  <si>
    <t>Danik Dunets</t>
  </si>
  <si>
    <t>Vladimir Dunets</t>
  </si>
  <si>
    <t>Ingmar Etti</t>
  </si>
  <si>
    <t>Hilja Roostik</t>
  </si>
  <si>
    <t>Kalle Roostik</t>
  </si>
  <si>
    <t>Janno Vilberg</t>
  </si>
  <si>
    <t>Dan Sööl</t>
  </si>
  <si>
    <t>Tauno Arpo</t>
  </si>
  <si>
    <t>Reeli Pärs</t>
  </si>
  <si>
    <t>Rägavere Vald</t>
  </si>
  <si>
    <t>Kindle</t>
  </si>
  <si>
    <t>RMK Spordiklubi</t>
  </si>
  <si>
    <t xml:space="preserve">Telfer </t>
  </si>
  <si>
    <t>Airis Floren</t>
  </si>
  <si>
    <t>Mehis Krigul</t>
  </si>
  <si>
    <t>Aleksandr Holst</t>
  </si>
  <si>
    <t>Sten Lume</t>
  </si>
  <si>
    <t>Leho Aros</t>
  </si>
  <si>
    <t>Kerli Jalast</t>
  </si>
  <si>
    <t>Heli Ruuto</t>
  </si>
  <si>
    <t>Margus Floren</t>
  </si>
  <si>
    <t>Tõnis Reinula</t>
  </si>
  <si>
    <t>Annika Papstel</t>
  </si>
  <si>
    <t>Piret Vares</t>
  </si>
  <si>
    <t>Viktor Mestilainen</t>
  </si>
  <si>
    <t>Kalju Pilviste</t>
  </si>
  <si>
    <t>Aigar Kink</t>
  </si>
  <si>
    <t>Eve Palmar</t>
  </si>
  <si>
    <t>Kaido Klaats</t>
  </si>
  <si>
    <t>Lembit Tamm</t>
  </si>
  <si>
    <t>Maarika Kivi</t>
  </si>
  <si>
    <t>Taaravainu</t>
  </si>
  <si>
    <t>Jairi Saksen</t>
  </si>
  <si>
    <t>Brita Neito</t>
  </si>
  <si>
    <t>Rainer Lille</t>
  </si>
  <si>
    <t>Andres Lill</t>
  </si>
  <si>
    <t>Robert Salep</t>
  </si>
  <si>
    <t>Alice Roos</t>
  </si>
  <si>
    <t>Kaidu Nõmmik</t>
  </si>
  <si>
    <t>Kristel Karpp</t>
  </si>
  <si>
    <t>Raivo Ridala</t>
  </si>
  <si>
    <t>Andres Lume</t>
  </si>
  <si>
    <t>Kaidi Pitk</t>
  </si>
  <si>
    <t>Toomas Rajamäe</t>
  </si>
  <si>
    <t>Vaiko Saar</t>
  </si>
  <si>
    <t>Ain Vihermets</t>
  </si>
  <si>
    <t>Maie Rummel</t>
  </si>
  <si>
    <t>Kirki Timm</t>
  </si>
  <si>
    <t>Eiki Orgmets</t>
  </si>
  <si>
    <t>Aares Kaukver</t>
  </si>
  <si>
    <t>Kirky Timm</t>
  </si>
  <si>
    <t>Karmo Aros</t>
  </si>
  <si>
    <t>Aire Aros</t>
  </si>
  <si>
    <t>Silver Aros</t>
  </si>
  <si>
    <t>Andrei Kravtsov</t>
  </si>
  <si>
    <t>Larissa Vagel</t>
  </si>
  <si>
    <t>Andrei Gurkin</t>
  </si>
  <si>
    <t>Jaanika Soll</t>
  </si>
  <si>
    <t>Mikk Mikker</t>
  </si>
  <si>
    <t>Karel Aromäe</t>
  </si>
  <si>
    <t>Viktor Deket</t>
  </si>
  <si>
    <t>Svetlana Shareiko</t>
  </si>
  <si>
    <t>Rainis Tõnnison</t>
  </si>
  <si>
    <t>Annika Salukivi</t>
  </si>
  <si>
    <t>Toomas Stroo</t>
  </si>
  <si>
    <t>Argo Vahula</t>
  </si>
  <si>
    <t>Kristi Vidder</t>
  </si>
  <si>
    <t>Raivo Vidder</t>
  </si>
  <si>
    <t>Egglis Marton</t>
  </si>
  <si>
    <t>FIRMALIIGA II voor 15.02.2011</t>
  </si>
  <si>
    <t>FIRMALIIGA II voor 16.02.2011</t>
  </si>
  <si>
    <t>FIRMALIIGA II voor 17.02.2011</t>
  </si>
  <si>
    <t>FIRMALIIGA II voor  22.02.2011</t>
  </si>
  <si>
    <t>FIRMALIIGA II voor  23.02.2011</t>
  </si>
  <si>
    <t>Ragnar Häätaro</t>
  </si>
  <si>
    <t>Kadri Liivak</t>
  </si>
  <si>
    <t>Ergo Prits</t>
  </si>
  <si>
    <t>Nastja Arsenovits</t>
  </si>
  <si>
    <t>Sten Kennet</t>
  </si>
  <si>
    <t>Sirli Sang</t>
  </si>
  <si>
    <t>Piret Randmaa</t>
  </si>
  <si>
    <t>Kalev Sädeme</t>
  </si>
  <si>
    <t>Girt Preiss</t>
  </si>
  <si>
    <t>Marika Villup</t>
  </si>
  <si>
    <t>Ilmar Kutser</t>
  </si>
  <si>
    <t>Piret Klaats</t>
  </si>
  <si>
    <t>Raido Pohlak</t>
  </si>
  <si>
    <t>Rainer Laigu</t>
  </si>
  <si>
    <t>Andres Annula</t>
  </si>
  <si>
    <t>Rauno Tammjärv</t>
  </si>
  <si>
    <t>Kaio Org</t>
  </si>
  <si>
    <t>Aulis Vahula</t>
  </si>
  <si>
    <t>Maris Härmasalu</t>
  </si>
  <si>
    <t>Kristen Kokk</t>
  </si>
  <si>
    <t>Indrek Krigul</t>
  </si>
  <si>
    <t>FIRMALIIGA III voor 01.03.2011</t>
  </si>
  <si>
    <t>FIRMALIIGA III voor 02.03.2011</t>
  </si>
  <si>
    <t>FIRMALIIGA III voor 03.03.2011</t>
  </si>
  <si>
    <t>FIRMALIIGA II voor  08.03.2011</t>
  </si>
  <si>
    <t>FIRMALIIGA III voor  09.03.2011</t>
  </si>
  <si>
    <t>Merli Remmelgas</t>
  </si>
  <si>
    <t>Erika Esto</t>
  </si>
  <si>
    <t>Reijo Selter</t>
  </si>
  <si>
    <t>Reio Koka</t>
  </si>
  <si>
    <t>Veljo Vanatoa</t>
  </si>
  <si>
    <t>Mart Suursu</t>
  </si>
  <si>
    <t>Harri Karus</t>
  </si>
  <si>
    <t>Jarmo Liiver</t>
  </si>
  <si>
    <t>Ando Vahula</t>
  </si>
  <si>
    <t>Tarmo Lood</t>
  </si>
  <si>
    <t>FIRMALIIGA IV voor 15.03.2011</t>
  </si>
  <si>
    <t>FIRMALIIGA IV voor 16.03.2011</t>
  </si>
  <si>
    <t>Anneli Erm</t>
  </si>
  <si>
    <t>Aleksander Nikolajev</t>
  </si>
  <si>
    <t>Kristjan Vidder</t>
  </si>
  <si>
    <t>Eha Neito</t>
  </si>
  <si>
    <t>Indrek Lekko</t>
  </si>
  <si>
    <t>Kaie Virunen</t>
  </si>
  <si>
    <t>Ülle Tihti</t>
  </si>
  <si>
    <t>Jaanus Basanov</t>
  </si>
  <si>
    <t>Veiko Erm</t>
  </si>
  <si>
    <t>Andres Möldre</t>
  </si>
  <si>
    <t>Maris Muusikus</t>
  </si>
  <si>
    <t>FIRMALIIGA V voor 06.04.2011</t>
  </si>
  <si>
    <t>FIRMALIIGA V voor 05.04.2011</t>
  </si>
  <si>
    <t>Tõnis Köster</t>
  </si>
  <si>
    <t>Kati Palmar</t>
  </si>
  <si>
    <t>Raido Kõiv</t>
  </si>
  <si>
    <t>Erle Jersov</t>
  </si>
  <si>
    <t>Ilmar Paal</t>
  </si>
  <si>
    <t>FIRMALIIGA V voor  13.04.2011</t>
  </si>
  <si>
    <t>FIRMALIIGA V voor  12.04.2011</t>
  </si>
  <si>
    <t>FIRMALIIGA V voor 07.04.2011</t>
  </si>
  <si>
    <t>FIRMALIIGA VI voor 19.04.2011</t>
  </si>
  <si>
    <t>FIRMALIIGA VI voor 20.04.2011</t>
  </si>
  <si>
    <t>FIRMALIIGA VI voor 21.04.2011</t>
  </si>
  <si>
    <t>FIRMALIIGA VI voor  26.04.2011</t>
  </si>
  <si>
    <t>FIRMALIIGA VI voor  27.04.2011</t>
  </si>
  <si>
    <t>Mihkel Juhkami</t>
  </si>
  <si>
    <t>Olga Vanatoa</t>
  </si>
  <si>
    <t>Marko Nurk</t>
  </si>
  <si>
    <t>Helen Soll</t>
  </si>
  <si>
    <t>Rannu Eimla</t>
  </si>
  <si>
    <t>Liina Allak</t>
  </si>
  <si>
    <t>FINAALVOOR</t>
  </si>
  <si>
    <t>Punkte koos HK</t>
  </si>
  <si>
    <t>Punkte ilma HK</t>
  </si>
  <si>
    <t>FIRMALIIGA Finaalvoor 02.05.2011</t>
  </si>
  <si>
    <t>FIRMALIIGA Finaalvoor 03.05.2011</t>
  </si>
  <si>
    <t>FIRMALIIGA Finaalvoor 04.05.2011</t>
  </si>
  <si>
    <t>FIRMALIIGA Finaalvoor  05.05.2011</t>
  </si>
  <si>
    <t>FIRMALIIGA Finaalvoor  06.05.2011</t>
  </si>
  <si>
    <t>Markko Polski</t>
  </si>
  <si>
    <t>Olev Puldre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</si>
</sst>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  <numFmt numFmtId="166" formatCode="0;[Red]0"/>
    <numFmt numFmtId="167" formatCode="_(* #,##0.0_);_(* \(#,##0.0\);_(* &quot;-&quot;??_);_(@_)"/>
    <numFmt numFmtId="168" formatCode="_(* #,##0_);_(* \(#,##0\);_(* &quot;-&quot;??_);_(@_)"/>
    <numFmt numFmtId="169" formatCode="mmm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 Baltic"/>
      <family val="2"/>
    </font>
    <font>
      <b/>
      <sz val="18"/>
      <name val="Arial Baltic"/>
      <family val="2"/>
    </font>
    <font>
      <b/>
      <sz val="10"/>
      <color indexed="62"/>
      <name val="Arial Baltic"/>
      <family val="2"/>
    </font>
    <font>
      <b/>
      <sz val="14"/>
      <name val="Arial Baltic"/>
      <family val="2"/>
    </font>
    <font>
      <sz val="10"/>
      <name val="Arial Baltic"/>
      <family val="2"/>
    </font>
    <font>
      <b/>
      <sz val="11"/>
      <name val="Arial Baltic"/>
      <family val="2"/>
    </font>
    <font>
      <sz val="11"/>
      <name val="Arial Baltic"/>
      <family val="2"/>
    </font>
    <font>
      <b/>
      <sz val="11"/>
      <color indexed="62"/>
      <name val="Arial Baltic"/>
      <family val="2"/>
    </font>
    <font>
      <b/>
      <sz val="11"/>
      <color indexed="20"/>
      <name val="Arial Baltic"/>
      <family val="2"/>
    </font>
    <font>
      <sz val="11"/>
      <color indexed="8"/>
      <name val="Arial Baltic"/>
      <family val="2"/>
    </font>
    <font>
      <b/>
      <sz val="11"/>
      <color indexed="10"/>
      <name val="Arial Baltic"/>
      <family val="2"/>
    </font>
    <font>
      <sz val="13"/>
      <name val="Arial"/>
      <family val="0"/>
    </font>
    <font>
      <b/>
      <sz val="10"/>
      <name val="Arial"/>
      <family val="0"/>
    </font>
    <font>
      <b/>
      <sz val="18"/>
      <name val="Verdana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13"/>
      <color indexed="6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3"/>
      <color indexed="10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color indexed="62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b/>
      <sz val="12"/>
      <color indexed="8"/>
      <name val="Verdana"/>
      <family val="2"/>
    </font>
    <font>
      <b/>
      <sz val="13"/>
      <name val="Arial"/>
      <family val="0"/>
    </font>
    <font>
      <b/>
      <sz val="12"/>
      <name val="Arial Baltic"/>
      <family val="2"/>
    </font>
    <font>
      <sz val="11"/>
      <color indexed="10"/>
      <name val="Arial Baltic"/>
      <family val="0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61"/>
      <name val="Arial Baltic"/>
      <family val="2"/>
    </font>
    <font>
      <sz val="11"/>
      <color indexed="61"/>
      <name val="Arial Baltic"/>
      <family val="2"/>
    </font>
    <font>
      <b/>
      <sz val="9"/>
      <color indexed="10"/>
      <name val="Arial Baltic"/>
      <family val="0"/>
    </font>
    <font>
      <b/>
      <sz val="12"/>
      <color indexed="10"/>
      <name val="Arial Baltic"/>
      <family val="0"/>
    </font>
    <font>
      <b/>
      <u val="single"/>
      <sz val="12"/>
      <color indexed="10"/>
      <name val="Arial Baltic"/>
      <family val="2"/>
    </font>
    <font>
      <b/>
      <sz val="11"/>
      <color indexed="8"/>
      <name val="Arial Balt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21" applyFont="1" applyFill="1" applyBorder="1" applyAlignment="1">
      <alignment horizontal="center"/>
      <protection/>
    </xf>
    <xf numFmtId="1" fontId="4" fillId="2" borderId="0" xfId="21" applyNumberFormat="1" applyFont="1" applyFill="1" applyBorder="1" applyAlignment="1">
      <alignment horizontal="center"/>
      <protection/>
    </xf>
    <xf numFmtId="0" fontId="2" fillId="2" borderId="0" xfId="21" applyFont="1" applyFill="1" applyBorder="1">
      <alignment/>
      <protection/>
    </xf>
    <xf numFmtId="0" fontId="5" fillId="2" borderId="0" xfId="2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2" fillId="2" borderId="3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43" fontId="2" fillId="2" borderId="4" xfId="17" applyFont="1" applyFill="1" applyBorder="1" applyAlignment="1">
      <alignment horizontal="center" vertical="center" wrapText="1"/>
    </xf>
    <xf numFmtId="1" fontId="4" fillId="2" borderId="1" xfId="21" applyNumberFormat="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 wrapText="1"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left"/>
      <protection/>
    </xf>
    <xf numFmtId="0" fontId="8" fillId="2" borderId="1" xfId="21" applyFont="1" applyFill="1" applyBorder="1" applyAlignment="1">
      <alignment horizontal="center"/>
      <protection/>
    </xf>
    <xf numFmtId="1" fontId="8" fillId="2" borderId="1" xfId="21" applyNumberFormat="1" applyFont="1" applyFill="1" applyBorder="1" applyAlignment="1">
      <alignment horizontal="center"/>
      <protection/>
    </xf>
    <xf numFmtId="43" fontId="7" fillId="2" borderId="1" xfId="17" applyFont="1" applyFill="1" applyBorder="1" applyAlignment="1">
      <alignment horizontal="center"/>
    </xf>
    <xf numFmtId="1" fontId="9" fillId="2" borderId="1" xfId="21" applyNumberFormat="1" applyFont="1" applyFill="1" applyBorder="1" applyAlignment="1">
      <alignment horizontal="center"/>
      <protection/>
    </xf>
    <xf numFmtId="0" fontId="7" fillId="2" borderId="0" xfId="21" applyFont="1" applyFill="1" applyBorder="1">
      <alignment/>
      <protection/>
    </xf>
    <xf numFmtId="0" fontId="10" fillId="2" borderId="1" xfId="21" applyFont="1" applyFill="1" applyBorder="1" applyAlignment="1">
      <alignment horizontal="center"/>
      <protection/>
    </xf>
    <xf numFmtId="0" fontId="11" fillId="2" borderId="1" xfId="21" applyFont="1" applyFill="1" applyBorder="1" applyAlignment="1">
      <alignment horizontal="center"/>
      <protection/>
    </xf>
    <xf numFmtId="1" fontId="11" fillId="2" borderId="1" xfId="21" applyNumberFormat="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left"/>
      <protection/>
    </xf>
    <xf numFmtId="0" fontId="12" fillId="2" borderId="1" xfId="21" applyFont="1" applyFill="1" applyBorder="1" applyAlignment="1">
      <alignment horizontal="center"/>
      <protection/>
    </xf>
    <xf numFmtId="0" fontId="8" fillId="2" borderId="1" xfId="21" applyFont="1" applyFill="1" applyBorder="1" applyAlignment="1">
      <alignment horizontal="center"/>
      <protection/>
    </xf>
    <xf numFmtId="1" fontId="8" fillId="2" borderId="1" xfId="21" applyNumberFormat="1" applyFont="1" applyFill="1" applyBorder="1" applyAlignment="1">
      <alignment horizontal="center"/>
      <protection/>
    </xf>
    <xf numFmtId="1" fontId="7" fillId="2" borderId="1" xfId="21" applyNumberFormat="1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43" fontId="7" fillId="2" borderId="0" xfId="17" applyFont="1" applyFill="1" applyBorder="1" applyAlignment="1">
      <alignment horizontal="center"/>
    </xf>
    <xf numFmtId="1" fontId="9" fillId="2" borderId="0" xfId="21" applyNumberFormat="1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3" xfId="21" applyFont="1" applyFill="1" applyBorder="1" applyAlignment="1">
      <alignment horizontal="left" vertical="center" wrapText="1"/>
      <protection/>
    </xf>
    <xf numFmtId="0" fontId="7" fillId="2" borderId="1" xfId="21" applyFont="1" applyFill="1" applyBorder="1" applyAlignment="1">
      <alignment/>
      <protection/>
    </xf>
    <xf numFmtId="1" fontId="8" fillId="2" borderId="0" xfId="21" applyNumberFormat="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0" fontId="1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/>
    </xf>
    <xf numFmtId="0" fontId="17" fillId="2" borderId="0" xfId="21" applyFont="1" applyFill="1">
      <alignment/>
      <protection/>
    </xf>
    <xf numFmtId="0" fontId="17" fillId="2" borderId="5" xfId="21" applyFont="1" applyFill="1" applyBorder="1" applyAlignment="1">
      <alignment horizontal="center"/>
      <protection/>
    </xf>
    <xf numFmtId="0" fontId="19" fillId="2" borderId="6" xfId="21" applyFont="1" applyFill="1" applyBorder="1" applyAlignment="1">
      <alignment horizontal="center"/>
      <protection/>
    </xf>
    <xf numFmtId="0" fontId="19" fillId="2" borderId="5" xfId="21" applyFont="1" applyFill="1" applyBorder="1" applyAlignment="1">
      <alignment horizontal="center"/>
      <protection/>
    </xf>
    <xf numFmtId="0" fontId="19" fillId="2" borderId="7" xfId="21" applyFont="1" applyFill="1" applyBorder="1" applyAlignment="1">
      <alignment horizontal="center"/>
      <protection/>
    </xf>
    <xf numFmtId="0" fontId="20" fillId="2" borderId="7" xfId="21" applyFont="1" applyFill="1" applyBorder="1" applyAlignment="1">
      <alignment horizontal="center"/>
      <protection/>
    </xf>
    <xf numFmtId="0" fontId="21" fillId="2" borderId="7" xfId="21" applyFont="1" applyFill="1" applyBorder="1" applyAlignment="1">
      <alignment horizontal="center"/>
      <protection/>
    </xf>
    <xf numFmtId="164" fontId="19" fillId="2" borderId="7" xfId="17" applyNumberFormat="1" applyFont="1" applyFill="1" applyBorder="1" applyAlignment="1">
      <alignment/>
    </xf>
    <xf numFmtId="164" fontId="20" fillId="2" borderId="7" xfId="17" applyNumberFormat="1" applyFont="1" applyFill="1" applyBorder="1" applyAlignment="1">
      <alignment horizontal="center"/>
    </xf>
    <xf numFmtId="0" fontId="19" fillId="2" borderId="8" xfId="21" applyFont="1" applyFill="1" applyBorder="1" applyAlignment="1">
      <alignment horizontal="left"/>
      <protection/>
    </xf>
    <xf numFmtId="0" fontId="17" fillId="2" borderId="9" xfId="21" applyFont="1" applyFill="1" applyBorder="1" applyAlignment="1">
      <alignment horizontal="center"/>
      <protection/>
    </xf>
    <xf numFmtId="0" fontId="19" fillId="2" borderId="10" xfId="21" applyFont="1" applyFill="1" applyBorder="1" applyAlignment="1">
      <alignment horizontal="center"/>
      <protection/>
    </xf>
    <xf numFmtId="0" fontId="19" fillId="2" borderId="9" xfId="21" applyFont="1" applyFill="1" applyBorder="1" applyAlignment="1">
      <alignment horizontal="center"/>
      <protection/>
    </xf>
    <xf numFmtId="0" fontId="20" fillId="2" borderId="10" xfId="21" applyFont="1" applyFill="1" applyBorder="1" applyAlignment="1">
      <alignment horizontal="center"/>
      <protection/>
    </xf>
    <xf numFmtId="0" fontId="19" fillId="2" borderId="11" xfId="21" applyFont="1" applyFill="1" applyBorder="1" applyAlignment="1">
      <alignment horizontal="center"/>
      <protection/>
    </xf>
    <xf numFmtId="49" fontId="24" fillId="2" borderId="10" xfId="21" applyNumberFormat="1" applyFont="1" applyFill="1" applyBorder="1" applyAlignment="1">
      <alignment horizontal="center"/>
      <protection/>
    </xf>
    <xf numFmtId="164" fontId="19" fillId="2" borderId="10" xfId="17" applyNumberFormat="1" applyFont="1" applyFill="1" applyBorder="1" applyAlignment="1">
      <alignment horizontal="center"/>
    </xf>
    <xf numFmtId="164" fontId="20" fillId="2" borderId="10" xfId="17" applyNumberFormat="1" applyFont="1" applyFill="1" applyBorder="1" applyAlignment="1">
      <alignment horizontal="center"/>
    </xf>
    <xf numFmtId="0" fontId="19" fillId="2" borderId="12" xfId="21" applyFont="1" applyFill="1" applyBorder="1" applyAlignment="1">
      <alignment horizontal="center"/>
      <protection/>
    </xf>
    <xf numFmtId="0" fontId="17" fillId="2" borderId="0" xfId="21" applyFont="1" applyFill="1" applyAlignment="1">
      <alignment vertical="center"/>
      <protection/>
    </xf>
    <xf numFmtId="0" fontId="26" fillId="2" borderId="13" xfId="21" applyFont="1" applyFill="1" applyBorder="1" applyAlignment="1">
      <alignment horizontal="center" vertical="center" wrapText="1"/>
      <protection/>
    </xf>
    <xf numFmtId="0" fontId="20" fillId="2" borderId="14" xfId="21" applyFont="1" applyFill="1" applyBorder="1" applyAlignment="1">
      <alignment horizontal="center" vertical="center" wrapText="1"/>
      <protection/>
    </xf>
    <xf numFmtId="0" fontId="19" fillId="2" borderId="15" xfId="21" applyFont="1" applyFill="1" applyBorder="1" applyAlignment="1">
      <alignment horizontal="center" vertical="center"/>
      <protection/>
    </xf>
    <xf numFmtId="0" fontId="19" fillId="2" borderId="16" xfId="21" applyFont="1" applyFill="1" applyBorder="1" applyAlignment="1">
      <alignment horizontal="center" vertical="center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0" fillId="2" borderId="7" xfId="21" applyFont="1" applyFill="1" applyBorder="1" applyAlignment="1">
      <alignment horizontal="center" vertical="center" wrapText="1"/>
      <protection/>
    </xf>
    <xf numFmtId="0" fontId="19" fillId="2" borderId="17" xfId="21" applyFont="1" applyFill="1" applyBorder="1" applyAlignment="1">
      <alignment horizontal="center" vertical="center"/>
      <protection/>
    </xf>
    <xf numFmtId="0" fontId="27" fillId="2" borderId="7" xfId="21" applyFont="1" applyFill="1" applyBorder="1" applyAlignment="1">
      <alignment horizontal="center" vertical="center" wrapText="1"/>
      <protection/>
    </xf>
    <xf numFmtId="0" fontId="20" fillId="2" borderId="7" xfId="21" applyFont="1" applyFill="1" applyBorder="1" applyAlignment="1">
      <alignment horizontal="center" vertical="center"/>
      <protection/>
    </xf>
    <xf numFmtId="0" fontId="20" fillId="2" borderId="16" xfId="21" applyFont="1" applyFill="1" applyBorder="1" applyAlignment="1">
      <alignment horizontal="center" vertical="center"/>
      <protection/>
    </xf>
    <xf numFmtId="0" fontId="16" fillId="2" borderId="7" xfId="21" applyFont="1" applyFill="1" applyBorder="1" applyAlignment="1">
      <alignment horizontal="center" vertical="center"/>
      <protection/>
    </xf>
    <xf numFmtId="165" fontId="16" fillId="2" borderId="16" xfId="17" applyNumberFormat="1" applyFont="1" applyFill="1" applyBorder="1" applyAlignment="1">
      <alignment horizontal="center" vertical="center"/>
    </xf>
    <xf numFmtId="165" fontId="28" fillId="2" borderId="7" xfId="17" applyNumberFormat="1" applyFont="1" applyFill="1" applyBorder="1" applyAlignment="1">
      <alignment horizontal="center" vertical="center"/>
    </xf>
    <xf numFmtId="0" fontId="26" fillId="2" borderId="18" xfId="21" applyFont="1" applyFill="1" applyBorder="1" applyAlignment="1">
      <alignment horizontal="center" vertical="center"/>
      <protection/>
    </xf>
    <xf numFmtId="0" fontId="20" fillId="2" borderId="18" xfId="21" applyFont="1" applyFill="1" applyBorder="1" applyAlignment="1">
      <alignment horizontal="center" vertical="center"/>
      <protection/>
    </xf>
    <xf numFmtId="0" fontId="19" fillId="2" borderId="1" xfId="21" applyFont="1" applyFill="1" applyBorder="1" applyAlignment="1">
      <alignment horizontal="center" vertical="center"/>
      <protection/>
    </xf>
    <xf numFmtId="0" fontId="20" fillId="2" borderId="1" xfId="21" applyFont="1" applyFill="1" applyBorder="1" applyAlignment="1">
      <alignment horizontal="center" vertical="center"/>
      <protection/>
    </xf>
    <xf numFmtId="0" fontId="19" fillId="2" borderId="18" xfId="21" applyFont="1" applyFill="1" applyBorder="1" applyAlignment="1">
      <alignment horizontal="center" vertical="center"/>
      <protection/>
    </xf>
    <xf numFmtId="165" fontId="19" fillId="2" borderId="1" xfId="17" applyNumberFormat="1" applyFont="1" applyFill="1" applyBorder="1" applyAlignment="1">
      <alignment horizontal="center" vertical="center"/>
    </xf>
    <xf numFmtId="165" fontId="20" fillId="2" borderId="1" xfId="17" applyNumberFormat="1" applyFont="1" applyFill="1" applyBorder="1" applyAlignment="1">
      <alignment horizontal="center" vertical="center"/>
    </xf>
    <xf numFmtId="0" fontId="26" fillId="2" borderId="9" xfId="21" applyFont="1" applyFill="1" applyBorder="1" applyAlignment="1">
      <alignment horizontal="center" vertical="center"/>
      <protection/>
    </xf>
    <xf numFmtId="0" fontId="20" fillId="2" borderId="9" xfId="21" applyFont="1" applyFill="1" applyBorder="1" applyAlignment="1">
      <alignment horizontal="center" vertical="center"/>
      <protection/>
    </xf>
    <xf numFmtId="0" fontId="19" fillId="2" borderId="10" xfId="21" applyFont="1" applyFill="1" applyBorder="1" applyAlignment="1">
      <alignment horizontal="center" vertical="center"/>
      <protection/>
    </xf>
    <xf numFmtId="0" fontId="20" fillId="2" borderId="10" xfId="21" applyFont="1" applyFill="1" applyBorder="1" applyAlignment="1">
      <alignment horizontal="center" vertical="center"/>
      <protection/>
    </xf>
    <xf numFmtId="165" fontId="19" fillId="2" borderId="10" xfId="17" applyNumberFormat="1" applyFont="1" applyFill="1" applyBorder="1" applyAlignment="1">
      <alignment horizontal="center" vertical="center"/>
    </xf>
    <xf numFmtId="165" fontId="20" fillId="2" borderId="10" xfId="17" applyNumberFormat="1" applyFont="1" applyFill="1" applyBorder="1" applyAlignment="1">
      <alignment horizontal="center" vertical="center"/>
    </xf>
    <xf numFmtId="0" fontId="26" fillId="2" borderId="17" xfId="21" applyFont="1" applyFill="1" applyBorder="1" applyAlignment="1">
      <alignment horizontal="center" vertical="center" wrapText="1"/>
      <protection/>
    </xf>
    <xf numFmtId="0" fontId="16" fillId="2" borderId="16" xfId="21" applyFont="1" applyFill="1" applyBorder="1" applyAlignment="1">
      <alignment horizontal="center" vertical="center"/>
      <protection/>
    </xf>
    <xf numFmtId="165" fontId="16" fillId="2" borderId="7" xfId="17" applyNumberFormat="1" applyFont="1" applyFill="1" applyBorder="1" applyAlignment="1">
      <alignment horizontal="center" vertical="center"/>
    </xf>
    <xf numFmtId="0" fontId="19" fillId="2" borderId="7" xfId="21" applyFont="1" applyFill="1" applyBorder="1" applyAlignment="1">
      <alignment horizontal="center" vertical="center"/>
      <protection/>
    </xf>
    <xf numFmtId="0" fontId="19" fillId="2" borderId="5" xfId="21" applyFont="1" applyFill="1" applyBorder="1" applyAlignment="1">
      <alignment horizontal="center" vertical="center" wrapText="1"/>
      <protection/>
    </xf>
    <xf numFmtId="0" fontId="19" fillId="2" borderId="13" xfId="21" applyFont="1" applyFill="1" applyBorder="1" applyAlignment="1">
      <alignment horizontal="center" vertical="center"/>
      <protection/>
    </xf>
    <xf numFmtId="0" fontId="19" fillId="2" borderId="19" xfId="21" applyFont="1" applyFill="1" applyBorder="1" applyAlignment="1">
      <alignment vertical="center"/>
      <protection/>
    </xf>
    <xf numFmtId="0" fontId="19" fillId="2" borderId="20" xfId="21" applyFont="1" applyFill="1" applyBorder="1" applyAlignment="1">
      <alignment vertical="center"/>
      <protection/>
    </xf>
    <xf numFmtId="0" fontId="20" fillId="2" borderId="17" xfId="2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left" vertical="center"/>
      <protection/>
    </xf>
    <xf numFmtId="0" fontId="26" fillId="2" borderId="0" xfId="21" applyFont="1" applyFill="1" applyBorder="1" applyAlignment="1">
      <alignment horizontal="center" vertical="center"/>
      <protection/>
    </xf>
    <xf numFmtId="0" fontId="20" fillId="2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23" fillId="2" borderId="0" xfId="21" applyFont="1" applyFill="1" applyBorder="1" applyAlignment="1">
      <alignment horizontal="center" vertical="center"/>
      <protection/>
    </xf>
    <xf numFmtId="165" fontId="20" fillId="2" borderId="0" xfId="17" applyNumberFormat="1" applyFont="1" applyFill="1" applyBorder="1" applyAlignment="1">
      <alignment horizontal="center" vertical="center"/>
    </xf>
    <xf numFmtId="165" fontId="19" fillId="2" borderId="0" xfId="17" applyNumberFormat="1" applyFont="1" applyFill="1" applyBorder="1" applyAlignment="1">
      <alignment horizontal="center" vertical="center"/>
    </xf>
    <xf numFmtId="0" fontId="29" fillId="2" borderId="0" xfId="21" applyFont="1" applyFill="1" applyBorder="1" applyAlignment="1">
      <alignment horizontal="center" vertical="center"/>
      <protection/>
    </xf>
    <xf numFmtId="0" fontId="18" fillId="2" borderId="5" xfId="21" applyFont="1" applyFill="1" applyBorder="1" applyAlignment="1">
      <alignment horizontal="center"/>
      <protection/>
    </xf>
    <xf numFmtId="164" fontId="19" fillId="2" borderId="7" xfId="17" applyNumberFormat="1" applyFont="1" applyFill="1" applyBorder="1" applyAlignment="1">
      <alignment horizontal="center"/>
    </xf>
    <xf numFmtId="0" fontId="18" fillId="2" borderId="10" xfId="21" applyFont="1" applyFill="1" applyBorder="1" applyAlignment="1">
      <alignment horizontal="center"/>
      <protection/>
    </xf>
    <xf numFmtId="0" fontId="20" fillId="2" borderId="5" xfId="21" applyFont="1" applyFill="1" applyBorder="1" applyAlignment="1">
      <alignment horizontal="center" vertical="center" wrapText="1"/>
      <protection/>
    </xf>
    <xf numFmtId="0" fontId="26" fillId="2" borderId="17" xfId="21" applyFont="1" applyFill="1" applyBorder="1" applyAlignment="1">
      <alignment horizontal="center" vertical="center"/>
      <protection/>
    </xf>
    <xf numFmtId="0" fontId="20" fillId="2" borderId="16" xfId="21" applyFont="1" applyFill="1" applyBorder="1" applyAlignment="1">
      <alignment horizontal="center"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19" fillId="2" borderId="6" xfId="21" applyFont="1" applyFill="1" applyBorder="1" applyAlignment="1">
      <alignment horizontal="left"/>
      <protection/>
    </xf>
    <xf numFmtId="0" fontId="27" fillId="2" borderId="0" xfId="21" applyFont="1" applyFill="1" applyBorder="1" applyAlignment="1">
      <alignment horizontal="left" vertical="center"/>
      <protection/>
    </xf>
    <xf numFmtId="0" fontId="17" fillId="2" borderId="7" xfId="21" applyFont="1" applyFill="1" applyBorder="1" applyAlignment="1">
      <alignment horizontal="center"/>
      <protection/>
    </xf>
    <xf numFmtId="0" fontId="18" fillId="2" borderId="7" xfId="21" applyFont="1" applyFill="1" applyBorder="1" applyAlignment="1">
      <alignment horizontal="center"/>
      <protection/>
    </xf>
    <xf numFmtId="0" fontId="17" fillId="2" borderId="10" xfId="21" applyFont="1" applyFill="1" applyBorder="1" applyAlignment="1">
      <alignment horizontal="center"/>
      <protection/>
    </xf>
    <xf numFmtId="0" fontId="22" fillId="2" borderId="10" xfId="21" applyFont="1" applyFill="1" applyBorder="1" applyAlignment="1">
      <alignment horizontal="center"/>
      <protection/>
    </xf>
    <xf numFmtId="0" fontId="19" fillId="2" borderId="21" xfId="21" applyFont="1" applyFill="1" applyBorder="1" applyAlignment="1">
      <alignment horizontal="center"/>
      <protection/>
    </xf>
    <xf numFmtId="165" fontId="28" fillId="2" borderId="16" xfId="17" applyNumberFormat="1" applyFont="1" applyFill="1" applyBorder="1" applyAlignment="1">
      <alignment horizontal="center" vertical="center"/>
    </xf>
    <xf numFmtId="0" fontId="19" fillId="2" borderId="22" xfId="21" applyFont="1" applyFill="1" applyBorder="1" applyAlignment="1">
      <alignment vertical="center"/>
      <protection/>
    </xf>
    <xf numFmtId="0" fontId="19" fillId="2" borderId="23" xfId="21" applyFont="1" applyFill="1" applyBorder="1" applyAlignment="1">
      <alignment vertical="center"/>
      <protection/>
    </xf>
    <xf numFmtId="1" fontId="26" fillId="2" borderId="18" xfId="21" applyNumberFormat="1" applyFont="1" applyFill="1" applyBorder="1" applyAlignment="1">
      <alignment horizontal="center"/>
      <protection/>
    </xf>
    <xf numFmtId="0" fontId="13" fillId="2" borderId="0" xfId="0" applyFont="1" applyFill="1" applyAlignment="1">
      <alignment horizontal="center"/>
    </xf>
    <xf numFmtId="0" fontId="31" fillId="2" borderId="0" xfId="0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7" fillId="2" borderId="0" xfId="20" applyFont="1" applyFill="1">
      <alignment/>
      <protection/>
    </xf>
    <xf numFmtId="0" fontId="7" fillId="2" borderId="0" xfId="20" applyFont="1" applyFill="1" applyAlignment="1">
      <alignment horizontal="center"/>
      <protection/>
    </xf>
    <xf numFmtId="2" fontId="7" fillId="2" borderId="0" xfId="20" applyNumberFormat="1" applyFont="1" applyFill="1" applyAlignment="1">
      <alignment horizontal="center"/>
      <protection/>
    </xf>
    <xf numFmtId="1" fontId="7" fillId="2" borderId="0" xfId="20" applyNumberFormat="1" applyFont="1" applyFill="1" applyAlignment="1">
      <alignment horizontal="center"/>
      <protection/>
    </xf>
    <xf numFmtId="0" fontId="8" fillId="2" borderId="0" xfId="20" applyFont="1" applyFill="1">
      <alignment/>
      <protection/>
    </xf>
    <xf numFmtId="0" fontId="7" fillId="2" borderId="0" xfId="20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6" fontId="7" fillId="2" borderId="0" xfId="20" applyNumberFormat="1" applyFont="1" applyFill="1" applyAlignment="1">
      <alignment horizontal="center"/>
      <protection/>
    </xf>
    <xf numFmtId="0" fontId="5" fillId="2" borderId="0" xfId="20" applyFont="1" applyFill="1" applyAlignment="1">
      <alignment horizontal="center"/>
      <protection/>
    </xf>
    <xf numFmtId="166" fontId="7" fillId="2" borderId="10" xfId="20" applyNumberFormat="1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2" fontId="2" fillId="2" borderId="10" xfId="20" applyNumberFormat="1" applyFont="1" applyFill="1" applyBorder="1" applyAlignment="1">
      <alignment horizontal="center" vertical="center" wrapText="1"/>
      <protection/>
    </xf>
    <xf numFmtId="1" fontId="2" fillId="2" borderId="10" xfId="20" applyNumberFormat="1" applyFont="1" applyFill="1" applyBorder="1" applyAlignment="1">
      <alignment horizontal="center" vertical="center" wrapText="1"/>
      <protection/>
    </xf>
    <xf numFmtId="0" fontId="7" fillId="2" borderId="10" xfId="20" applyFont="1" applyFill="1" applyBorder="1" applyAlignment="1">
      <alignment horizontal="center" vertical="center" wrapText="1"/>
      <protection/>
    </xf>
    <xf numFmtId="0" fontId="8" fillId="2" borderId="3" xfId="20" applyFont="1" applyFill="1" applyBorder="1" applyAlignment="1">
      <alignment horizontal="center" vertical="center" wrapText="1"/>
      <protection/>
    </xf>
    <xf numFmtId="0" fontId="8" fillId="2" borderId="10" xfId="20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2" fillId="2" borderId="0" xfId="20" applyFont="1" applyFill="1" applyBorder="1" applyAlignment="1">
      <alignment vertical="center" wrapText="1"/>
      <protection/>
    </xf>
    <xf numFmtId="0" fontId="7" fillId="2" borderId="7" xfId="20" applyFont="1" applyFill="1" applyBorder="1" applyAlignment="1">
      <alignment horizontal="center"/>
      <protection/>
    </xf>
    <xf numFmtId="165" fontId="7" fillId="2" borderId="16" xfId="20" applyNumberFormat="1" applyFont="1" applyFill="1" applyBorder="1" applyAlignment="1">
      <alignment horizontal="center"/>
      <protection/>
    </xf>
    <xf numFmtId="1" fontId="7" fillId="2" borderId="16" xfId="20" applyNumberFormat="1" applyFont="1" applyFill="1" applyBorder="1" applyAlignment="1">
      <alignment horizontal="center"/>
      <protection/>
    </xf>
    <xf numFmtId="0" fontId="7" fillId="2" borderId="16" xfId="20" applyFont="1" applyFill="1" applyBorder="1" applyAlignment="1">
      <alignment horizontal="center"/>
      <protection/>
    </xf>
    <xf numFmtId="0" fontId="7" fillId="2" borderId="17" xfId="20" applyFont="1" applyFill="1" applyBorder="1" applyAlignment="1">
      <alignment horizontal="center"/>
      <protection/>
    </xf>
    <xf numFmtId="0" fontId="8" fillId="2" borderId="16" xfId="20" applyFont="1" applyFill="1" applyBorder="1" applyAlignment="1">
      <alignment horizontal="center"/>
      <protection/>
    </xf>
    <xf numFmtId="1" fontId="8" fillId="2" borderId="16" xfId="20" applyNumberFormat="1" applyFont="1" applyFill="1" applyBorder="1" applyAlignment="1">
      <alignment horizontal="center"/>
      <protection/>
    </xf>
    <xf numFmtId="0" fontId="7" fillId="2" borderId="16" xfId="20" applyFont="1" applyFill="1" applyBorder="1" applyAlignment="1">
      <alignment horizontal="center" vertical="center" wrapText="1"/>
      <protection/>
    </xf>
    <xf numFmtId="0" fontId="8" fillId="2" borderId="16" xfId="20" applyFont="1" applyFill="1" applyBorder="1" applyAlignment="1">
      <alignment horizontal="center" vertical="center" wrapText="1"/>
      <protection/>
    </xf>
    <xf numFmtId="1" fontId="8" fillId="2" borderId="16" xfId="20" applyNumberFormat="1" applyFont="1" applyFill="1" applyBorder="1" applyAlignment="1">
      <alignment horizontal="center" vertical="center" wrapText="1"/>
      <protection/>
    </xf>
    <xf numFmtId="166" fontId="7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165" fontId="7" fillId="2" borderId="1" xfId="20" applyNumberFormat="1" applyFont="1" applyFill="1" applyBorder="1" applyAlignment="1">
      <alignment horizontal="center"/>
      <protection/>
    </xf>
    <xf numFmtId="1" fontId="7" fillId="2" borderId="1" xfId="20" applyNumberFormat="1" applyFont="1" applyFill="1" applyBorder="1" applyAlignment="1">
      <alignment horizontal="center"/>
      <protection/>
    </xf>
    <xf numFmtId="1" fontId="8" fillId="2" borderId="1" xfId="20" applyNumberFormat="1" applyFont="1" applyFill="1" applyBorder="1" applyAlignment="1">
      <alignment horizontal="center"/>
      <protection/>
    </xf>
    <xf numFmtId="0" fontId="7" fillId="2" borderId="18" xfId="20" applyFont="1" applyFill="1" applyBorder="1" applyAlignment="1">
      <alignment horizontal="center"/>
      <protection/>
    </xf>
    <xf numFmtId="0" fontId="8" fillId="2" borderId="1" xfId="20" applyFont="1" applyFill="1" applyBorder="1" applyAlignment="1">
      <alignment horizontal="center"/>
      <protection/>
    </xf>
    <xf numFmtId="0" fontId="8" fillId="2" borderId="24" xfId="20" applyFont="1" applyFill="1" applyBorder="1" applyAlignment="1">
      <alignment horizontal="center" vertical="center" wrapText="1"/>
      <protection/>
    </xf>
    <xf numFmtId="0" fontId="7" fillId="2" borderId="18" xfId="20" applyFont="1" applyFill="1" applyBorder="1" applyAlignment="1">
      <alignment horizontal="center" vertical="center" wrapText="1"/>
      <protection/>
    </xf>
    <xf numFmtId="0" fontId="2" fillId="2" borderId="25" xfId="20" applyFont="1" applyFill="1" applyBorder="1" applyAlignment="1">
      <alignment vertical="center" wrapText="1"/>
      <protection/>
    </xf>
    <xf numFmtId="0" fontId="7" fillId="2" borderId="10" xfId="20" applyFont="1" applyFill="1" applyBorder="1" applyAlignment="1">
      <alignment horizontal="center"/>
      <protection/>
    </xf>
    <xf numFmtId="165" fontId="7" fillId="2" borderId="10" xfId="20" applyNumberFormat="1" applyFont="1" applyFill="1" applyBorder="1" applyAlignment="1">
      <alignment horizontal="center"/>
      <protection/>
    </xf>
    <xf numFmtId="1" fontId="7" fillId="2" borderId="10" xfId="20" applyNumberFormat="1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7" fillId="2" borderId="9" xfId="20" applyFont="1" applyFill="1" applyBorder="1" applyAlignment="1">
      <alignment horizontal="center"/>
      <protection/>
    </xf>
    <xf numFmtId="1" fontId="8" fillId="2" borderId="10" xfId="20" applyNumberFormat="1" applyFont="1" applyFill="1" applyBorder="1" applyAlignment="1">
      <alignment horizontal="center" vertical="center" wrapText="1"/>
      <protection/>
    </xf>
    <xf numFmtId="0" fontId="7" fillId="2" borderId="24" xfId="20" applyFont="1" applyFill="1" applyBorder="1" applyAlignment="1">
      <alignment horizontal="center"/>
      <protection/>
    </xf>
    <xf numFmtId="0" fontId="7" fillId="2" borderId="24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1" fontId="8" fillId="2" borderId="1" xfId="20" applyNumberFormat="1" applyFont="1" applyFill="1" applyBorder="1" applyAlignment="1">
      <alignment horizontal="center" vertical="center" wrapText="1"/>
      <protection/>
    </xf>
    <xf numFmtId="0" fontId="2" fillId="2" borderId="24" xfId="20" applyFont="1" applyFill="1" applyBorder="1" applyAlignment="1">
      <alignment horizontal="center" vertical="center" wrapText="1"/>
      <protection/>
    </xf>
    <xf numFmtId="165" fontId="7" fillId="2" borderId="25" xfId="20" applyNumberFormat="1" applyFont="1" applyFill="1" applyBorder="1" applyAlignment="1">
      <alignment horizontal="center"/>
      <protection/>
    </xf>
    <xf numFmtId="1" fontId="7" fillId="2" borderId="25" xfId="20" applyNumberFormat="1" applyFont="1" applyFill="1" applyBorder="1" applyAlignment="1">
      <alignment horizontal="center"/>
      <protection/>
    </xf>
    <xf numFmtId="1" fontId="8" fillId="2" borderId="10" xfId="20" applyNumberFormat="1" applyFont="1" applyFill="1" applyBorder="1" applyAlignment="1">
      <alignment horizontal="center"/>
      <protection/>
    </xf>
    <xf numFmtId="165" fontId="7" fillId="2" borderId="24" xfId="20" applyNumberFormat="1" applyFont="1" applyFill="1" applyBorder="1" applyAlignment="1">
      <alignment horizontal="center"/>
      <protection/>
    </xf>
    <xf numFmtId="1" fontId="7" fillId="2" borderId="24" xfId="20" applyNumberFormat="1" applyFont="1" applyFill="1" applyBorder="1" applyAlignment="1">
      <alignment horizontal="center"/>
      <protection/>
    </xf>
    <xf numFmtId="0" fontId="7" fillId="2" borderId="0" xfId="20" applyFont="1" applyFill="1" applyBorder="1" applyAlignment="1">
      <alignment horizontal="center"/>
      <protection/>
    </xf>
    <xf numFmtId="166" fontId="7" fillId="2" borderId="0" xfId="20" applyNumberFormat="1" applyFont="1" applyFill="1" applyBorder="1" applyAlignment="1">
      <alignment horizontal="center"/>
      <protection/>
    </xf>
    <xf numFmtId="0" fontId="8" fillId="2" borderId="0" xfId="20" applyFont="1" applyFill="1" applyBorder="1" applyAlignment="1">
      <alignment horizontal="center" vertical="center" wrapText="1"/>
      <protection/>
    </xf>
    <xf numFmtId="0" fontId="7" fillId="2" borderId="0" xfId="20" applyFont="1" applyFill="1" applyBorder="1" applyAlignment="1">
      <alignment horizontal="center" vertical="center" wrapText="1"/>
      <protection/>
    </xf>
    <xf numFmtId="165" fontId="7" fillId="2" borderId="0" xfId="20" applyNumberFormat="1" applyFont="1" applyFill="1" applyBorder="1" applyAlignment="1">
      <alignment horizontal="center"/>
      <protection/>
    </xf>
    <xf numFmtId="1" fontId="7" fillId="2" borderId="0" xfId="20" applyNumberFormat="1" applyFont="1" applyFill="1" applyBorder="1" applyAlignment="1">
      <alignment horizontal="center"/>
      <protection/>
    </xf>
    <xf numFmtId="1" fontId="8" fillId="2" borderId="0" xfId="20" applyNumberFormat="1" applyFont="1" applyFill="1" applyBorder="1" applyAlignment="1">
      <alignment horizontal="center"/>
      <protection/>
    </xf>
    <xf numFmtId="0" fontId="8" fillId="2" borderId="0" xfId="20" applyFont="1" applyFill="1" applyBorder="1" applyAlignment="1">
      <alignment horizontal="center"/>
      <protection/>
    </xf>
    <xf numFmtId="166" fontId="7" fillId="2" borderId="26" xfId="20" applyNumberFormat="1" applyFont="1" applyFill="1" applyBorder="1" applyAlignment="1">
      <alignment horizontal="center"/>
      <protection/>
    </xf>
    <xf numFmtId="2" fontId="7" fillId="2" borderId="0" xfId="20" applyNumberFormat="1" applyFont="1" applyFill="1" applyBorder="1" applyAlignment="1">
      <alignment horizontal="center"/>
      <protection/>
    </xf>
    <xf numFmtId="0" fontId="33" fillId="2" borderId="0" xfId="20" applyFont="1" applyFill="1" applyBorder="1">
      <alignment/>
      <protection/>
    </xf>
    <xf numFmtId="0" fontId="12" fillId="2" borderId="0" xfId="20" applyFont="1" applyFill="1" applyBorder="1">
      <alignment/>
      <protection/>
    </xf>
    <xf numFmtId="0" fontId="8" fillId="2" borderId="0" xfId="20" applyFont="1" applyFill="1" applyBorder="1">
      <alignment/>
      <protection/>
    </xf>
    <xf numFmtId="0" fontId="3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8" fillId="2" borderId="0" xfId="20" applyNumberFormat="1" applyFont="1" applyFill="1" applyBorder="1" applyAlignment="1">
      <alignment horizontal="center" vertical="center" wrapText="1"/>
      <protection/>
    </xf>
    <xf numFmtId="166" fontId="12" fillId="2" borderId="0" xfId="20" applyNumberFormat="1" applyFont="1" applyFill="1" applyBorder="1" applyAlignment="1">
      <alignment horizontal="center"/>
      <protection/>
    </xf>
    <xf numFmtId="16" fontId="33" fillId="2" borderId="0" xfId="20" applyNumberFormat="1" applyFont="1" applyFill="1" applyBorder="1" applyAlignment="1">
      <alignment horizontal="center" vertical="center" wrapText="1"/>
      <protection/>
    </xf>
    <xf numFmtId="0" fontId="12" fillId="2" borderId="0" xfId="20" applyFont="1" applyFill="1" applyBorder="1" applyAlignment="1">
      <alignment horizontal="center"/>
      <protection/>
    </xf>
    <xf numFmtId="165" fontId="12" fillId="2" borderId="0" xfId="20" applyNumberFormat="1" applyFont="1" applyFill="1" applyBorder="1" applyAlignment="1">
      <alignment horizontal="center"/>
      <protection/>
    </xf>
    <xf numFmtId="1" fontId="12" fillId="2" borderId="0" xfId="20" applyNumberFormat="1" applyFont="1" applyFill="1" applyBorder="1" applyAlignment="1">
      <alignment horizontal="center"/>
      <protection/>
    </xf>
    <xf numFmtId="0" fontId="33" fillId="2" borderId="0" xfId="20" applyFont="1" applyFill="1" applyBorder="1" applyAlignment="1">
      <alignment horizontal="center"/>
      <protection/>
    </xf>
    <xf numFmtId="16" fontId="8" fillId="2" borderId="0" xfId="20" applyNumberFormat="1" applyFont="1" applyFill="1" applyBorder="1" applyAlignment="1">
      <alignment horizontal="center" vertical="center" wrapText="1"/>
      <protection/>
    </xf>
    <xf numFmtId="16" fontId="8" fillId="2" borderId="0" xfId="20" applyNumberFormat="1" applyFont="1" applyFill="1" applyBorder="1" applyAlignment="1">
      <alignment horizontal="center" vertical="center" wrapText="1"/>
      <protection/>
    </xf>
    <xf numFmtId="1" fontId="8" fillId="2" borderId="0" xfId="21" applyNumberFormat="1" applyFont="1" applyFill="1" applyBorder="1" applyAlignment="1">
      <alignment horizontal="center" vertical="center"/>
      <protection/>
    </xf>
    <xf numFmtId="0" fontId="8" fillId="2" borderId="0" xfId="20" applyFont="1" applyFill="1" applyBorder="1" applyAlignment="1">
      <alignment horizontal="center"/>
      <protection/>
    </xf>
    <xf numFmtId="0" fontId="13" fillId="2" borderId="0" xfId="0" applyFont="1" applyFill="1" applyBorder="1" applyAlignment="1">
      <alignment/>
    </xf>
    <xf numFmtId="0" fontId="36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38" fillId="3" borderId="27" xfId="20" applyNumberFormat="1" applyFont="1" applyFill="1" applyBorder="1" applyAlignment="1">
      <alignment horizontal="center"/>
      <protection/>
    </xf>
    <xf numFmtId="0" fontId="39" fillId="3" borderId="25" xfId="20" applyFont="1" applyFill="1" applyBorder="1" applyAlignment="1">
      <alignment horizontal="center" vertical="center" wrapText="1"/>
      <protection/>
    </xf>
    <xf numFmtId="0" fontId="38" fillId="3" borderId="28" xfId="20" applyFont="1" applyFill="1" applyBorder="1" applyAlignment="1">
      <alignment horizontal="center"/>
      <protection/>
    </xf>
    <xf numFmtId="0" fontId="38" fillId="3" borderId="29" xfId="20" applyFont="1" applyFill="1" applyBorder="1" applyAlignment="1">
      <alignment horizontal="center"/>
      <protection/>
    </xf>
    <xf numFmtId="165" fontId="38" fillId="3" borderId="25" xfId="20" applyNumberFormat="1" applyFont="1" applyFill="1" applyBorder="1" applyAlignment="1">
      <alignment horizontal="center"/>
      <protection/>
    </xf>
    <xf numFmtId="1" fontId="38" fillId="3" borderId="25" xfId="20" applyNumberFormat="1" applyFont="1" applyFill="1" applyBorder="1" applyAlignment="1">
      <alignment horizontal="center"/>
      <protection/>
    </xf>
    <xf numFmtId="0" fontId="38" fillId="3" borderId="25" xfId="20" applyFont="1" applyFill="1" applyBorder="1" applyAlignment="1">
      <alignment horizontal="center"/>
      <protection/>
    </xf>
    <xf numFmtId="0" fontId="39" fillId="3" borderId="29" xfId="20" applyFont="1" applyFill="1" applyBorder="1" applyAlignment="1">
      <alignment horizontal="center"/>
      <protection/>
    </xf>
    <xf numFmtId="0" fontId="7" fillId="3" borderId="29" xfId="20" applyFont="1" applyFill="1" applyBorder="1" applyAlignment="1">
      <alignment horizontal="center"/>
      <protection/>
    </xf>
    <xf numFmtId="0" fontId="8" fillId="3" borderId="29" xfId="20" applyFont="1" applyFill="1" applyBorder="1" applyAlignment="1">
      <alignment horizontal="center"/>
      <protection/>
    </xf>
    <xf numFmtId="0" fontId="37" fillId="2" borderId="0" xfId="0" applyFont="1" applyFill="1" applyBorder="1" applyAlignment="1">
      <alignment/>
    </xf>
    <xf numFmtId="0" fontId="8" fillId="3" borderId="25" xfId="20" applyFont="1" applyFill="1" applyBorder="1" applyAlignment="1">
      <alignment horizontal="center"/>
      <protection/>
    </xf>
    <xf numFmtId="0" fontId="7" fillId="3" borderId="25" xfId="20" applyFont="1" applyFill="1" applyBorder="1" applyAlignment="1">
      <alignment horizontal="center" vertical="center" wrapText="1"/>
      <protection/>
    </xf>
    <xf numFmtId="0" fontId="8" fillId="3" borderId="29" xfId="20" applyFont="1" applyFill="1" applyBorder="1" applyAlignment="1">
      <alignment horizontal="center" vertical="center" wrapText="1"/>
      <protection/>
    </xf>
    <xf numFmtId="0" fontId="7" fillId="3" borderId="29" xfId="20" applyFont="1" applyFill="1" applyBorder="1" applyAlignment="1">
      <alignment horizontal="center" vertical="center" wrapText="1"/>
      <protection/>
    </xf>
    <xf numFmtId="0" fontId="8" fillId="2" borderId="7" xfId="20" applyFont="1" applyFill="1" applyBorder="1" applyAlignment="1">
      <alignment horizontal="center"/>
      <protection/>
    </xf>
    <xf numFmtId="0" fontId="8" fillId="3" borderId="25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1" fontId="8" fillId="2" borderId="24" xfId="20" applyNumberFormat="1" applyFont="1" applyFill="1" applyBorder="1" applyAlignment="1">
      <alignment horizontal="center" vertical="center" wrapText="1"/>
      <protection/>
    </xf>
    <xf numFmtId="16" fontId="12" fillId="2" borderId="24" xfId="20" applyNumberFormat="1" applyFont="1" applyFill="1" applyBorder="1" applyAlignment="1">
      <alignment horizontal="center" vertical="center" wrapText="1"/>
      <protection/>
    </xf>
    <xf numFmtId="0" fontId="0" fillId="4" borderId="0" xfId="0" applyFill="1" applyAlignment="1">
      <alignment/>
    </xf>
    <xf numFmtId="0" fontId="36" fillId="2" borderId="0" xfId="0" applyFont="1" applyFill="1" applyAlignment="1">
      <alignment/>
    </xf>
    <xf numFmtId="0" fontId="36" fillId="4" borderId="0" xfId="0" applyFont="1" applyFill="1" applyAlignment="1">
      <alignment/>
    </xf>
    <xf numFmtId="0" fontId="19" fillId="2" borderId="25" xfId="21" applyFont="1" applyFill="1" applyBorder="1" applyAlignment="1">
      <alignment horizontal="center" vertical="center"/>
      <protection/>
    </xf>
    <xf numFmtId="0" fontId="7" fillId="4" borderId="18" xfId="20" applyFont="1" applyFill="1" applyBorder="1" applyAlignment="1">
      <alignment horizontal="center"/>
      <protection/>
    </xf>
    <xf numFmtId="0" fontId="12" fillId="2" borderId="24" xfId="20" applyFont="1" applyFill="1" applyBorder="1" applyAlignment="1">
      <alignment horizontal="center" vertical="center" wrapText="1"/>
      <protection/>
    </xf>
    <xf numFmtId="166" fontId="7" fillId="2" borderId="16" xfId="20" applyNumberFormat="1" applyFont="1" applyFill="1" applyBorder="1" applyAlignment="1">
      <alignment horizontal="center"/>
      <protection/>
    </xf>
    <xf numFmtId="166" fontId="7" fillId="2" borderId="11" xfId="20" applyNumberFormat="1" applyFont="1" applyFill="1" applyBorder="1" applyAlignment="1">
      <alignment horizontal="center" vertical="center" wrapText="1"/>
      <protection/>
    </xf>
    <xf numFmtId="16" fontId="12" fillId="2" borderId="25" xfId="20" applyNumberFormat="1" applyFont="1" applyFill="1" applyBorder="1" applyAlignment="1">
      <alignment horizontal="center" vertical="center" wrapText="1"/>
      <protection/>
    </xf>
    <xf numFmtId="16" fontId="40" fillId="2" borderId="24" xfId="20" applyNumberFormat="1" applyFont="1" applyFill="1" applyBorder="1" applyAlignment="1">
      <alignment horizontal="center" vertical="center" wrapText="1"/>
      <protection/>
    </xf>
    <xf numFmtId="16" fontId="7" fillId="2" borderId="25" xfId="20" applyNumberFormat="1" applyFont="1" applyFill="1" applyBorder="1" applyAlignment="1">
      <alignment horizontal="center" vertical="center" wrapText="1"/>
      <protection/>
    </xf>
    <xf numFmtId="16" fontId="40" fillId="2" borderId="0" xfId="20" applyNumberFormat="1" applyFont="1" applyFill="1" applyBorder="1" applyAlignment="1">
      <alignment horizontal="center" vertical="center" wrapText="1"/>
      <protection/>
    </xf>
    <xf numFmtId="16" fontId="33" fillId="2" borderId="0" xfId="20" applyNumberFormat="1" applyFont="1" applyFill="1" applyBorder="1" applyAlignment="1">
      <alignment horizontal="center" vertical="center" wrapText="1"/>
      <protection/>
    </xf>
    <xf numFmtId="0" fontId="7" fillId="4" borderId="10" xfId="20" applyFont="1" applyFill="1" applyBorder="1" applyAlignment="1">
      <alignment horizontal="center"/>
      <protection/>
    </xf>
    <xf numFmtId="0" fontId="7" fillId="4" borderId="30" xfId="20" applyFont="1" applyFill="1" applyBorder="1" applyAlignment="1">
      <alignment horizontal="center"/>
      <protection/>
    </xf>
    <xf numFmtId="0" fontId="7" fillId="2" borderId="31" xfId="20" applyFont="1" applyFill="1" applyBorder="1" applyAlignment="1">
      <alignment horizontal="center"/>
      <protection/>
    </xf>
    <xf numFmtId="0" fontId="26" fillId="2" borderId="10" xfId="21" applyFont="1" applyFill="1" applyBorder="1" applyAlignment="1">
      <alignment horizontal="center" vertical="center"/>
      <protection/>
    </xf>
    <xf numFmtId="0" fontId="23" fillId="2" borderId="10" xfId="21" applyFont="1" applyFill="1" applyBorder="1" applyAlignment="1">
      <alignment horizontal="center" vertical="center"/>
      <protection/>
    </xf>
    <xf numFmtId="0" fontId="7" fillId="2" borderId="25" xfId="20" applyFont="1" applyFill="1" applyBorder="1" applyAlignment="1">
      <alignment horizontal="center"/>
      <protection/>
    </xf>
    <xf numFmtId="1" fontId="8" fillId="2" borderId="7" xfId="20" applyNumberFormat="1" applyFont="1" applyFill="1" applyBorder="1" applyAlignment="1">
      <alignment horizontal="center"/>
      <protection/>
    </xf>
    <xf numFmtId="0" fontId="7" fillId="2" borderId="17" xfId="20" applyFont="1" applyFill="1" applyBorder="1" applyAlignment="1">
      <alignment horizontal="center" vertical="center" wrapText="1"/>
      <protection/>
    </xf>
    <xf numFmtId="0" fontId="7" fillId="4" borderId="9" xfId="20" applyFont="1" applyFill="1" applyBorder="1" applyAlignment="1">
      <alignment horizontal="center"/>
      <protection/>
    </xf>
    <xf numFmtId="0" fontId="7" fillId="4" borderId="18" xfId="20" applyFont="1" applyFill="1" applyBorder="1" applyAlignment="1">
      <alignment horizontal="center" vertical="center" wrapText="1"/>
      <protection/>
    </xf>
    <xf numFmtId="0" fontId="7" fillId="4" borderId="17" xfId="20" applyFont="1" applyFill="1" applyBorder="1" applyAlignment="1">
      <alignment horizontal="center"/>
      <protection/>
    </xf>
    <xf numFmtId="0" fontId="8" fillId="2" borderId="24" xfId="20" applyFont="1" applyFill="1" applyBorder="1" applyAlignment="1">
      <alignment horizontal="center"/>
      <protection/>
    </xf>
    <xf numFmtId="0" fontId="7" fillId="4" borderId="16" xfId="20" applyFont="1" applyFill="1" applyBorder="1" applyAlignment="1">
      <alignment horizontal="center"/>
      <protection/>
    </xf>
    <xf numFmtId="0" fontId="1" fillId="2" borderId="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7" fillId="4" borderId="10" xfId="20" applyFont="1" applyFill="1" applyBorder="1" applyAlignment="1">
      <alignment horizontal="center" vertical="center" wrapText="1"/>
      <protection/>
    </xf>
    <xf numFmtId="0" fontId="1" fillId="4" borderId="9" xfId="0" applyFont="1" applyFill="1" applyBorder="1" applyAlignment="1">
      <alignment horizontal="center"/>
    </xf>
    <xf numFmtId="0" fontId="7" fillId="2" borderId="4" xfId="20" applyFont="1" applyFill="1" applyBorder="1" applyAlignment="1">
      <alignment horizontal="center"/>
      <protection/>
    </xf>
    <xf numFmtId="0" fontId="7" fillId="4" borderId="13" xfId="20" applyFont="1" applyFill="1" applyBorder="1" applyAlignment="1">
      <alignment horizontal="center" vertical="center" wrapText="1"/>
      <protection/>
    </xf>
    <xf numFmtId="2" fontId="2" fillId="2" borderId="3" xfId="20" applyNumberFormat="1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167" fontId="7" fillId="2" borderId="0" xfId="15" applyNumberFormat="1" applyFont="1" applyFill="1" applyAlignment="1">
      <alignment horizontal="left"/>
    </xf>
    <xf numFmtId="167" fontId="7" fillId="2" borderId="0" xfId="15" applyNumberFormat="1" applyFont="1" applyFill="1" applyAlignment="1">
      <alignment horizontal="center"/>
    </xf>
    <xf numFmtId="0" fontId="5" fillId="2" borderId="0" xfId="20" applyFont="1" applyFill="1">
      <alignment/>
      <protection/>
    </xf>
    <xf numFmtId="0" fontId="41" fillId="2" borderId="0" xfId="20" applyFont="1" applyFill="1" applyAlignment="1">
      <alignment horizontal="center"/>
      <protection/>
    </xf>
    <xf numFmtId="166" fontId="42" fillId="2" borderId="0" xfId="20" applyNumberFormat="1" applyFont="1" applyFill="1" applyBorder="1" applyAlignment="1">
      <alignment horizontal="center"/>
      <protection/>
    </xf>
    <xf numFmtId="167" fontId="2" fillId="2" borderId="3" xfId="15" applyNumberFormat="1" applyFont="1" applyFill="1" applyBorder="1" applyAlignment="1">
      <alignment horizontal="left" vertical="center" wrapText="1"/>
    </xf>
    <xf numFmtId="167" fontId="2" fillId="2" borderId="3" xfId="15" applyNumberFormat="1" applyFont="1" applyFill="1" applyBorder="1" applyAlignment="1">
      <alignment horizontal="center" vertical="center" wrapText="1"/>
    </xf>
    <xf numFmtId="166" fontId="7" fillId="2" borderId="1" xfId="20" applyNumberFormat="1" applyFont="1" applyFill="1" applyBorder="1" applyAlignment="1">
      <alignment horizontal="center"/>
      <protection/>
    </xf>
    <xf numFmtId="166" fontId="7" fillId="2" borderId="3" xfId="20" applyNumberFormat="1" applyFont="1" applyFill="1" applyBorder="1" applyAlignment="1">
      <alignment horizontal="center"/>
      <protection/>
    </xf>
    <xf numFmtId="168" fontId="7" fillId="2" borderId="1" xfId="15" applyNumberFormat="1" applyFont="1" applyFill="1" applyBorder="1" applyAlignment="1">
      <alignment horizontal="left"/>
    </xf>
    <xf numFmtId="16" fontId="7" fillId="2" borderId="24" xfId="20" applyNumberFormat="1" applyFont="1" applyFill="1" applyBorder="1" applyAlignment="1">
      <alignment horizontal="center" vertical="center" wrapText="1"/>
      <protection/>
    </xf>
    <xf numFmtId="168" fontId="7" fillId="2" borderId="1" xfId="15" applyNumberFormat="1" applyFont="1" applyFill="1" applyBorder="1" applyAlignment="1">
      <alignment vertical="center" wrapText="1"/>
    </xf>
    <xf numFmtId="1" fontId="7" fillId="2" borderId="1" xfId="20" applyNumberFormat="1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1" fontId="7" fillId="2" borderId="3" xfId="20" applyNumberFormat="1" applyFont="1" applyFill="1" applyBorder="1" applyAlignment="1">
      <alignment horizontal="center"/>
      <protection/>
    </xf>
    <xf numFmtId="165" fontId="7" fillId="2" borderId="3" xfId="20" applyNumberFormat="1" applyFont="1" applyFill="1" applyBorder="1" applyAlignment="1">
      <alignment horizontal="center"/>
      <protection/>
    </xf>
    <xf numFmtId="168" fontId="7" fillId="2" borderId="3" xfId="15" applyNumberFormat="1" applyFont="1" applyFill="1" applyBorder="1" applyAlignment="1">
      <alignment horizontal="left"/>
    </xf>
    <xf numFmtId="168" fontId="7" fillId="2" borderId="10" xfId="15" applyNumberFormat="1" applyFont="1" applyFill="1" applyBorder="1" applyAlignment="1">
      <alignment horizontal="left"/>
    </xf>
    <xf numFmtId="166" fontId="7" fillId="2" borderId="16" xfId="20" applyNumberFormat="1" applyFont="1" applyFill="1" applyBorder="1" applyAlignment="1">
      <alignment horizontal="center"/>
      <protection/>
    </xf>
    <xf numFmtId="166" fontId="7" fillId="2" borderId="24" xfId="20" applyNumberFormat="1" applyFont="1" applyFill="1" applyBorder="1" applyAlignment="1">
      <alignment horizontal="center"/>
      <protection/>
    </xf>
    <xf numFmtId="168" fontId="7" fillId="2" borderId="1" xfId="15" applyNumberFormat="1" applyFont="1" applyFill="1" applyBorder="1" applyAlignment="1">
      <alignment horizontal="center"/>
    </xf>
    <xf numFmtId="166" fontId="41" fillId="2" borderId="24" xfId="20" applyNumberFormat="1" applyFont="1" applyFill="1" applyBorder="1" applyAlignment="1">
      <alignment horizontal="center"/>
      <protection/>
    </xf>
    <xf numFmtId="165" fontId="1" fillId="2" borderId="1" xfId="0" applyNumberFormat="1" applyFont="1" applyFill="1" applyBorder="1" applyAlignment="1">
      <alignment horizontal="center"/>
    </xf>
    <xf numFmtId="168" fontId="7" fillId="2" borderId="10" xfId="15" applyNumberFormat="1" applyFont="1" applyFill="1" applyBorder="1" applyAlignment="1">
      <alignment horizontal="center"/>
    </xf>
    <xf numFmtId="0" fontId="8" fillId="2" borderId="0" xfId="20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left"/>
    </xf>
    <xf numFmtId="0" fontId="7" fillId="4" borderId="17" xfId="20" applyFont="1" applyFill="1" applyBorder="1" applyAlignment="1">
      <alignment horizontal="center" vertical="center" wrapText="1"/>
      <protection/>
    </xf>
    <xf numFmtId="0" fontId="7" fillId="4" borderId="16" xfId="20" applyFont="1" applyFill="1" applyBorder="1" applyAlignment="1">
      <alignment horizontal="center" vertical="center" wrapText="1"/>
      <protection/>
    </xf>
    <xf numFmtId="166" fontId="7" fillId="2" borderId="2" xfId="20" applyNumberFormat="1" applyFont="1" applyFill="1" applyBorder="1" applyAlignment="1">
      <alignment horizontal="center"/>
      <protection/>
    </xf>
    <xf numFmtId="166" fontId="7" fillId="2" borderId="32" xfId="20" applyNumberFormat="1" applyFont="1" applyFill="1" applyBorder="1" applyAlignment="1">
      <alignment horizontal="center"/>
      <protection/>
    </xf>
    <xf numFmtId="166" fontId="7" fillId="2" borderId="3" xfId="20" applyNumberFormat="1" applyFont="1" applyFill="1" applyBorder="1" applyAlignment="1">
      <alignment horizontal="center" vertical="center" wrapText="1"/>
      <protection/>
    </xf>
    <xf numFmtId="0" fontId="7" fillId="2" borderId="32" xfId="20" applyFont="1" applyFill="1" applyBorder="1" applyAlignment="1">
      <alignment horizontal="center" vertical="center" wrapText="1"/>
      <protection/>
    </xf>
    <xf numFmtId="0" fontId="2" fillId="2" borderId="18" xfId="20" applyFont="1" applyFill="1" applyBorder="1" applyAlignment="1">
      <alignment horizontal="center" vertical="center" wrapText="1"/>
      <protection/>
    </xf>
    <xf numFmtId="16" fontId="41" fillId="2" borderId="25" xfId="20" applyNumberFormat="1" applyFont="1" applyFill="1" applyBorder="1" applyAlignment="1">
      <alignment horizontal="center" vertical="center" wrapText="1"/>
      <protection/>
    </xf>
    <xf numFmtId="0" fontId="1" fillId="2" borderId="0" xfId="0" applyFont="1" applyFill="1" applyBorder="1" applyAlignment="1">
      <alignment horizontal="center"/>
    </xf>
    <xf numFmtId="1" fontId="12" fillId="2" borderId="1" xfId="21" applyNumberFormat="1" applyFont="1" applyFill="1" applyBorder="1" applyAlignment="1">
      <alignment horizontal="center"/>
      <protection/>
    </xf>
    <xf numFmtId="0" fontId="43" fillId="2" borderId="3" xfId="20" applyFont="1" applyFill="1" applyBorder="1" applyAlignment="1">
      <alignment horizontal="center" vertical="center" wrapText="1"/>
      <protection/>
    </xf>
    <xf numFmtId="0" fontId="1" fillId="4" borderId="18" xfId="0" applyFont="1" applyFill="1" applyBorder="1" applyAlignment="1">
      <alignment horizontal="center"/>
    </xf>
    <xf numFmtId="166" fontId="40" fillId="2" borderId="25" xfId="20" applyNumberFormat="1" applyFont="1" applyFill="1" applyBorder="1" applyAlignment="1">
      <alignment horizontal="center"/>
      <protection/>
    </xf>
    <xf numFmtId="0" fontId="1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6" fontId="41" fillId="2" borderId="25" xfId="20" applyNumberFormat="1" applyFont="1" applyFill="1" applyBorder="1" applyAlignment="1">
      <alignment horizontal="center"/>
      <protection/>
    </xf>
    <xf numFmtId="0" fontId="1" fillId="4" borderId="17" xfId="0" applyFont="1" applyFill="1" applyBorder="1" applyAlignment="1">
      <alignment horizontal="center"/>
    </xf>
    <xf numFmtId="168" fontId="7" fillId="2" borderId="24" xfId="15" applyNumberFormat="1" applyFont="1" applyFill="1" applyBorder="1" applyAlignment="1">
      <alignment horizontal="left"/>
    </xf>
    <xf numFmtId="166" fontId="7" fillId="2" borderId="24" xfId="20" applyNumberFormat="1" applyFont="1" applyFill="1" applyBorder="1" applyAlignment="1">
      <alignment horizontal="center" vertical="center" wrapText="1"/>
      <protection/>
    </xf>
    <xf numFmtId="0" fontId="1" fillId="4" borderId="10" xfId="0" applyFont="1" applyFill="1" applyBorder="1" applyAlignment="1">
      <alignment horizontal="center"/>
    </xf>
    <xf numFmtId="0" fontId="7" fillId="2" borderId="15" xfId="20" applyFont="1" applyFill="1" applyBorder="1" applyAlignment="1">
      <alignment horizontal="center" vertical="center" wrapText="1"/>
      <protection/>
    </xf>
    <xf numFmtId="0" fontId="1" fillId="4" borderId="17" xfId="0" applyFont="1" applyFill="1" applyBorder="1" applyAlignment="1">
      <alignment horizontal="center"/>
    </xf>
    <xf numFmtId="166" fontId="7" fillId="2" borderId="15" xfId="20" applyNumberFormat="1" applyFont="1" applyFill="1" applyBorder="1" applyAlignment="1">
      <alignment horizontal="center"/>
      <protection/>
    </xf>
    <xf numFmtId="0" fontId="43" fillId="2" borderId="15" xfId="20" applyFont="1" applyFill="1" applyBorder="1" applyAlignment="1">
      <alignment horizontal="center" vertical="center" wrapText="1"/>
      <protection/>
    </xf>
    <xf numFmtId="0" fontId="43" fillId="2" borderId="32" xfId="20" applyFont="1" applyFill="1" applyBorder="1" applyAlignment="1">
      <alignment horizontal="center" vertical="center" wrapText="1"/>
      <protection/>
    </xf>
    <xf numFmtId="0" fontId="7" fillId="2" borderId="33" xfId="20" applyFont="1" applyFill="1" applyBorder="1" applyAlignment="1">
      <alignment horizontal="center"/>
      <protection/>
    </xf>
    <xf numFmtId="16" fontId="41" fillId="2" borderId="24" xfId="20" applyNumberFormat="1" applyFont="1" applyFill="1" applyBorder="1" applyAlignment="1">
      <alignment horizontal="center" vertical="center" wrapText="1"/>
      <protection/>
    </xf>
    <xf numFmtId="166" fontId="42" fillId="2" borderId="25" xfId="20" applyNumberFormat="1" applyFont="1" applyFill="1" applyBorder="1" applyAlignment="1">
      <alignment horizontal="center"/>
      <protection/>
    </xf>
    <xf numFmtId="168" fontId="7" fillId="2" borderId="24" xfId="15" applyNumberFormat="1" applyFont="1" applyFill="1" applyBorder="1" applyAlignment="1">
      <alignment horizontal="center"/>
    </xf>
    <xf numFmtId="0" fontId="19" fillId="2" borderId="24" xfId="21" applyFont="1" applyFill="1" applyBorder="1" applyAlignment="1">
      <alignment horizontal="center" vertical="center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5" fillId="2" borderId="34" xfId="21" applyFont="1" applyFill="1" applyBorder="1" applyAlignment="1">
      <alignment horizontal="left" vertical="center" wrapText="1"/>
      <protection/>
    </xf>
    <xf numFmtId="0" fontId="32" fillId="2" borderId="0" xfId="20" applyFont="1" applyFill="1" applyAlignment="1">
      <alignment horizontal="left"/>
      <protection/>
    </xf>
    <xf numFmtId="0" fontId="32" fillId="2" borderId="0" xfId="20" applyFont="1" applyFill="1" applyAlignment="1">
      <alignment horizontal="center"/>
      <protection/>
    </xf>
    <xf numFmtId="0" fontId="3" fillId="2" borderId="0" xfId="21" applyFont="1" applyFill="1" applyBorder="1" applyAlignment="1">
      <alignment horizontal="left"/>
      <protection/>
    </xf>
    <xf numFmtId="0" fontId="3" fillId="2" borderId="14" xfId="21" applyFont="1" applyFill="1" applyBorder="1" applyAlignment="1">
      <alignment horizontal="left"/>
      <protection/>
    </xf>
    <xf numFmtId="0" fontId="25" fillId="4" borderId="35" xfId="21" applyFont="1" applyFill="1" applyBorder="1" applyAlignment="1">
      <alignment horizontal="left" vertical="center" wrapText="1"/>
      <protection/>
    </xf>
    <xf numFmtId="0" fontId="25" fillId="4" borderId="34" xfId="21" applyFont="1" applyFill="1" applyBorder="1" applyAlignment="1">
      <alignment horizontal="left" vertical="center" wrapText="1"/>
      <protection/>
    </xf>
    <xf numFmtId="0" fontId="29" fillId="2" borderId="31" xfId="21" applyFont="1" applyFill="1" applyBorder="1" applyAlignment="1">
      <alignment horizontal="center" vertical="center"/>
      <protection/>
    </xf>
    <xf numFmtId="0" fontId="29" fillId="2" borderId="24" xfId="21" applyFont="1" applyFill="1" applyBorder="1" applyAlignment="1">
      <alignment horizontal="center" vertical="center"/>
      <protection/>
    </xf>
    <xf numFmtId="0" fontId="29" fillId="2" borderId="25" xfId="21" applyFont="1" applyFill="1" applyBorder="1" applyAlignment="1">
      <alignment horizontal="center" vertical="center"/>
      <protection/>
    </xf>
    <xf numFmtId="0" fontId="19" fillId="2" borderId="22" xfId="21" applyFont="1" applyFill="1" applyBorder="1" applyAlignment="1">
      <alignment horizontal="left" vertical="center"/>
      <protection/>
    </xf>
    <xf numFmtId="0" fontId="19" fillId="2" borderId="23" xfId="21" applyFont="1" applyFill="1" applyBorder="1" applyAlignment="1">
      <alignment horizontal="left" vertical="center"/>
      <protection/>
    </xf>
    <xf numFmtId="0" fontId="23" fillId="2" borderId="2" xfId="21" applyFont="1" applyFill="1" applyBorder="1" applyAlignment="1">
      <alignment horizontal="center" vertical="center"/>
      <protection/>
    </xf>
    <xf numFmtId="0" fontId="23" fillId="2" borderId="4" xfId="21" applyFont="1" applyFill="1" applyBorder="1" applyAlignment="1">
      <alignment horizontal="center" vertical="center"/>
      <protection/>
    </xf>
    <xf numFmtId="0" fontId="23" fillId="2" borderId="26" xfId="21" applyFont="1" applyFill="1" applyBorder="1" applyAlignment="1">
      <alignment horizontal="center" vertical="center"/>
      <protection/>
    </xf>
    <xf numFmtId="0" fontId="23" fillId="2" borderId="33" xfId="21" applyFont="1" applyFill="1" applyBorder="1" applyAlignment="1">
      <alignment horizontal="center" vertical="center"/>
      <protection/>
    </xf>
    <xf numFmtId="0" fontId="23" fillId="2" borderId="36" xfId="21" applyFont="1" applyFill="1" applyBorder="1" applyAlignment="1">
      <alignment horizontal="center" vertical="center"/>
      <protection/>
    </xf>
    <xf numFmtId="0" fontId="23" fillId="2" borderId="37" xfId="21" applyFont="1" applyFill="1" applyBorder="1" applyAlignment="1">
      <alignment horizontal="center" vertical="center"/>
      <protection/>
    </xf>
    <xf numFmtId="0" fontId="19" fillId="2" borderId="38" xfId="21" applyFont="1" applyFill="1" applyBorder="1" applyAlignment="1">
      <alignment horizontal="left" vertical="center"/>
      <protection/>
    </xf>
    <xf numFmtId="0" fontId="19" fillId="2" borderId="39" xfId="21" applyFont="1" applyFill="1" applyBorder="1" applyAlignment="1">
      <alignment horizontal="left" vertical="center"/>
      <protection/>
    </xf>
    <xf numFmtId="0" fontId="25" fillId="2" borderId="35" xfId="21" applyFont="1" applyFill="1" applyBorder="1" applyAlignment="1">
      <alignment horizontal="left" vertical="center" wrapText="1"/>
      <protection/>
    </xf>
    <xf numFmtId="0" fontId="25" fillId="4" borderId="40" xfId="21" applyFont="1" applyFill="1" applyBorder="1" applyAlignment="1">
      <alignment horizontal="left" vertical="center" wrapText="1"/>
      <protection/>
    </xf>
    <xf numFmtId="0" fontId="25" fillId="4" borderId="41" xfId="21" applyFont="1" applyFill="1" applyBorder="1" applyAlignment="1">
      <alignment horizontal="left" vertical="center" wrapText="1"/>
      <protection/>
    </xf>
    <xf numFmtId="0" fontId="25" fillId="2" borderId="40" xfId="21" applyFont="1" applyFill="1" applyBorder="1" applyAlignment="1">
      <alignment horizontal="left" vertical="center" wrapText="1"/>
      <protection/>
    </xf>
    <xf numFmtId="0" fontId="25" fillId="2" borderId="41" xfId="21" applyFont="1" applyFill="1" applyBorder="1" applyAlignment="1">
      <alignment horizontal="left" vertical="center" wrapText="1"/>
      <protection/>
    </xf>
    <xf numFmtId="0" fontId="19" fillId="2" borderId="42" xfId="21" applyFont="1" applyFill="1" applyBorder="1" applyAlignment="1">
      <alignment horizontal="left" vertical="center"/>
      <protection/>
    </xf>
    <xf numFmtId="0" fontId="19" fillId="2" borderId="43" xfId="21" applyFont="1" applyFill="1" applyBorder="1" applyAlignment="1">
      <alignment horizontal="left" vertical="center"/>
      <protection/>
    </xf>
    <xf numFmtId="0" fontId="19" fillId="2" borderId="44" xfId="21" applyFont="1" applyFill="1" applyBorder="1" applyAlignment="1">
      <alignment horizontal="left" vertical="center"/>
      <protection/>
    </xf>
    <xf numFmtId="0" fontId="19" fillId="2" borderId="21" xfId="21" applyFont="1" applyFill="1" applyBorder="1" applyAlignment="1">
      <alignment horizontal="left" vertical="center"/>
      <protection/>
    </xf>
    <xf numFmtId="0" fontId="19" fillId="2" borderId="7" xfId="21" applyFont="1" applyFill="1" applyBorder="1" applyAlignment="1">
      <alignment horizontal="center"/>
      <protection/>
    </xf>
    <xf numFmtId="0" fontId="17" fillId="2" borderId="44" xfId="21" applyFont="1" applyFill="1" applyBorder="1" applyAlignment="1">
      <alignment horizontal="center"/>
      <protection/>
    </xf>
    <xf numFmtId="0" fontId="17" fillId="2" borderId="10" xfId="21" applyFont="1" applyFill="1" applyBorder="1" applyAlignment="1">
      <alignment horizontal="center"/>
      <protection/>
    </xf>
    <xf numFmtId="0" fontId="23" fillId="2" borderId="10" xfId="21" applyFont="1" applyFill="1" applyBorder="1" applyAlignment="1">
      <alignment horizontal="center"/>
      <protection/>
    </xf>
    <xf numFmtId="0" fontId="17" fillId="2" borderId="45" xfId="21" applyFont="1" applyFill="1" applyBorder="1" applyAlignment="1">
      <alignment horizontal="center"/>
      <protection/>
    </xf>
    <xf numFmtId="0" fontId="17" fillId="2" borderId="7" xfId="21" applyFont="1" applyFill="1" applyBorder="1" applyAlignment="1">
      <alignment horizont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6" fillId="2" borderId="0" xfId="21" applyFont="1" applyFill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0" fontId="30" fillId="2" borderId="22" xfId="21" applyFont="1" applyFill="1" applyBorder="1" applyAlignment="1">
      <alignment horizontal="left" vertical="center"/>
      <protection/>
    </xf>
    <xf numFmtId="0" fontId="30" fillId="2" borderId="23" xfId="21" applyFont="1" applyFill="1" applyBorder="1" applyAlignment="1">
      <alignment horizontal="left" vertical="center"/>
      <protection/>
    </xf>
    <xf numFmtId="0" fontId="23" fillId="2" borderId="11" xfId="21" applyFont="1" applyFill="1" applyBorder="1" applyAlignment="1">
      <alignment horizontal="center"/>
      <protection/>
    </xf>
    <xf numFmtId="0" fontId="23" fillId="2" borderId="9" xfId="21" applyFont="1" applyFill="1" applyBorder="1" applyAlignment="1">
      <alignment horizontal="center"/>
      <protection/>
    </xf>
    <xf numFmtId="0" fontId="17" fillId="2" borderId="38" xfId="21" applyFont="1" applyFill="1" applyBorder="1" applyAlignment="1">
      <alignment horizontal="center"/>
      <protection/>
    </xf>
    <xf numFmtId="0" fontId="17" fillId="2" borderId="9" xfId="21" applyFont="1" applyFill="1" applyBorder="1" applyAlignment="1">
      <alignment horizontal="center"/>
      <protection/>
    </xf>
    <xf numFmtId="0" fontId="17" fillId="2" borderId="35" xfId="21" applyFont="1" applyFill="1" applyBorder="1" applyAlignment="1">
      <alignment horizontal="center"/>
      <protection/>
    </xf>
    <xf numFmtId="0" fontId="17" fillId="2" borderId="13" xfId="21" applyFont="1" applyFill="1" applyBorder="1" applyAlignment="1">
      <alignment horizontal="center"/>
      <protection/>
    </xf>
    <xf numFmtId="0" fontId="19" fillId="2" borderId="6" xfId="21" applyFont="1" applyFill="1" applyBorder="1" applyAlignment="1">
      <alignment horizontal="center"/>
      <protection/>
    </xf>
    <xf numFmtId="0" fontId="19" fillId="2" borderId="13" xfId="21" applyFont="1" applyFill="1" applyBorder="1" applyAlignment="1">
      <alignment horizontal="center"/>
      <protection/>
    </xf>
    <xf numFmtId="0" fontId="19" fillId="2" borderId="46" xfId="21" applyFont="1" applyFill="1" applyBorder="1" applyAlignment="1">
      <alignment horizontal="left" vertical="center"/>
      <protection/>
    </xf>
    <xf numFmtId="0" fontId="19" fillId="2" borderId="47" xfId="21" applyFont="1" applyFill="1" applyBorder="1" applyAlignment="1">
      <alignment horizontal="left" vertical="center"/>
      <protection/>
    </xf>
    <xf numFmtId="0" fontId="19" fillId="2" borderId="40" xfId="21" applyFont="1" applyFill="1" applyBorder="1" applyAlignment="1">
      <alignment horizontal="left" vertical="center"/>
      <protection/>
    </xf>
    <xf numFmtId="0" fontId="19" fillId="2" borderId="41" xfId="21" applyFont="1" applyFill="1" applyBorder="1" applyAlignment="1">
      <alignment horizontal="left" vertical="center"/>
      <protection/>
    </xf>
    <xf numFmtId="0" fontId="19" fillId="2" borderId="0" xfId="21" applyFont="1" applyFill="1" applyBorder="1" applyAlignment="1">
      <alignment horizontal="left" vertical="center"/>
      <protection/>
    </xf>
    <xf numFmtId="0" fontId="25" fillId="4" borderId="48" xfId="21" applyFont="1" applyFill="1" applyBorder="1" applyAlignment="1">
      <alignment horizontal="left" vertical="center" wrapText="1"/>
      <protection/>
    </xf>
    <xf numFmtId="0" fontId="25" fillId="4" borderId="49" xfId="21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omma_Firmliiga 2" xfId="17"/>
    <cellStyle name="Currency" xfId="18"/>
    <cellStyle name="Currency [0]" xfId="19"/>
    <cellStyle name="Normal_Firmaliiga" xfId="20"/>
    <cellStyle name="Normal_Firmliiga 2" xfId="21"/>
    <cellStyle name="Percent" xfId="22"/>
  </cellStyles>
  <dxfs count="5">
    <dxf>
      <font>
        <b/>
        <i val="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4.57421875" style="1" customWidth="1"/>
    <col min="3" max="3" width="20.28125" style="1" customWidth="1"/>
    <col min="4" max="4" width="23.7109375" style="1" customWidth="1"/>
    <col min="5" max="5" width="10.140625" style="1" customWidth="1"/>
    <col min="6" max="6" width="10.00390625" style="1" customWidth="1"/>
    <col min="7" max="7" width="9.8515625" style="1" customWidth="1"/>
    <col min="8" max="8" width="9.140625" style="291" customWidth="1"/>
    <col min="9" max="16384" width="9.140625" style="1" customWidth="1"/>
  </cols>
  <sheetData>
    <row r="1" spans="2:9" ht="12.75" customHeight="1">
      <c r="B1" s="128"/>
      <c r="C1" s="136"/>
      <c r="D1" s="128"/>
      <c r="E1" s="129"/>
      <c r="F1" s="130"/>
      <c r="G1" s="130"/>
      <c r="H1" s="266"/>
      <c r="I1" s="267"/>
    </row>
    <row r="2" spans="2:9" ht="18" customHeight="1">
      <c r="B2" s="128"/>
      <c r="C2" s="136"/>
      <c r="D2" s="268" t="s">
        <v>51</v>
      </c>
      <c r="E2" s="324" t="s">
        <v>58</v>
      </c>
      <c r="F2" s="324"/>
      <c r="G2" s="129"/>
      <c r="H2" s="266"/>
      <c r="I2" s="267"/>
    </row>
    <row r="3" spans="2:9" ht="3" customHeight="1">
      <c r="B3" s="128"/>
      <c r="C3" s="136"/>
      <c r="D3" s="268"/>
      <c r="E3" s="129"/>
      <c r="F3" s="129"/>
      <c r="G3" s="129"/>
      <c r="H3" s="266"/>
      <c r="I3" s="267"/>
    </row>
    <row r="4" spans="2:9" ht="21.75" customHeight="1">
      <c r="B4" s="128"/>
      <c r="C4" s="136"/>
      <c r="D4" s="268" t="s">
        <v>268</v>
      </c>
      <c r="E4" s="269"/>
      <c r="F4" s="269"/>
      <c r="G4" s="270"/>
      <c r="H4" s="266"/>
      <c r="I4" s="267"/>
    </row>
    <row r="5" spans="2:9" ht="25.5">
      <c r="B5" s="297"/>
      <c r="C5" s="296" t="s">
        <v>0</v>
      </c>
      <c r="D5" s="298" t="s">
        <v>1</v>
      </c>
      <c r="E5" s="139" t="s">
        <v>50</v>
      </c>
      <c r="F5" s="264" t="s">
        <v>269</v>
      </c>
      <c r="G5" s="264" t="s">
        <v>43</v>
      </c>
      <c r="H5" s="271" t="s">
        <v>270</v>
      </c>
      <c r="I5" s="272" t="s">
        <v>43</v>
      </c>
    </row>
    <row r="6" spans="2:9" ht="15">
      <c r="B6" s="295">
        <v>1</v>
      </c>
      <c r="C6" s="274"/>
      <c r="D6" s="151" t="s">
        <v>78</v>
      </c>
      <c r="E6" s="158">
        <v>5</v>
      </c>
      <c r="F6" s="160">
        <f>Finaalvoor!Y10</f>
        <v>3229</v>
      </c>
      <c r="G6" s="159">
        <f>Finaalvoor!AA10</f>
        <v>215.26666666666665</v>
      </c>
      <c r="H6" s="275">
        <f>Finaalvoor!Z10</f>
        <v>3024</v>
      </c>
      <c r="I6" s="159">
        <f>Finaalvoor!AB10</f>
        <v>201.6</v>
      </c>
    </row>
    <row r="7" spans="2:9" ht="15">
      <c r="B7" s="295">
        <v>2</v>
      </c>
      <c r="C7" s="231"/>
      <c r="D7" s="165" t="s">
        <v>65</v>
      </c>
      <c r="E7" s="158">
        <v>3</v>
      </c>
      <c r="F7" s="160">
        <f>Finaalvoor!Y6</f>
        <v>2823</v>
      </c>
      <c r="G7" s="159">
        <f>Finaalvoor!AA6</f>
        <v>188.20000000000002</v>
      </c>
      <c r="H7" s="275">
        <f>Finaalvoor!Z6</f>
        <v>2563</v>
      </c>
      <c r="I7" s="159">
        <f>Finaalvoor!AB6</f>
        <v>170.86666666666667</v>
      </c>
    </row>
    <row r="8" spans="2:9" ht="15">
      <c r="B8" s="295">
        <v>3</v>
      </c>
      <c r="C8" s="231"/>
      <c r="D8" s="258" t="s">
        <v>79</v>
      </c>
      <c r="E8" s="158">
        <v>3</v>
      </c>
      <c r="F8" s="160">
        <f>Finaalvoor!Y22</f>
        <v>2759</v>
      </c>
      <c r="G8" s="159">
        <f>Finaalvoor!AA22</f>
        <v>183.9333333333333</v>
      </c>
      <c r="H8" s="275">
        <f>Finaalvoor!Z22</f>
        <v>2619</v>
      </c>
      <c r="I8" s="159">
        <f>Finaalvoor!AB22</f>
        <v>174.6</v>
      </c>
    </row>
    <row r="9" spans="2:9" ht="15">
      <c r="B9" s="295">
        <v>4</v>
      </c>
      <c r="C9" s="231"/>
      <c r="D9" s="154" t="s">
        <v>80</v>
      </c>
      <c r="E9" s="158">
        <v>2</v>
      </c>
      <c r="F9" s="160">
        <f>Finaalvoor!Y26</f>
        <v>2813</v>
      </c>
      <c r="G9" s="159">
        <f>Finaalvoor!AA26</f>
        <v>187.53333333333333</v>
      </c>
      <c r="H9" s="275">
        <f>Finaalvoor!Z26</f>
        <v>2423</v>
      </c>
      <c r="I9" s="159">
        <f>Finaalvoor!AB26</f>
        <v>161.53333333333333</v>
      </c>
    </row>
    <row r="10" spans="2:9" ht="15">
      <c r="B10" s="294">
        <v>5</v>
      </c>
      <c r="C10" s="231"/>
      <c r="D10" s="183" t="s">
        <v>112</v>
      </c>
      <c r="E10" s="279">
        <v>1</v>
      </c>
      <c r="F10" s="280">
        <f>Finaalvoor!Y14</f>
        <v>2782</v>
      </c>
      <c r="G10" s="281">
        <f>Finaalvoor!AA14</f>
        <v>185.46666666666667</v>
      </c>
      <c r="H10" s="282">
        <f>Finaalvoor!Z14</f>
        <v>2147</v>
      </c>
      <c r="I10" s="281">
        <f>Finaalvoor!AB14</f>
        <v>143.13333333333333</v>
      </c>
    </row>
    <row r="11" spans="2:9" ht="16.5" thickBot="1">
      <c r="B11" s="273">
        <v>6</v>
      </c>
      <c r="C11" s="299"/>
      <c r="D11" s="167" t="s">
        <v>75</v>
      </c>
      <c r="E11" s="167">
        <v>1</v>
      </c>
      <c r="F11" s="169">
        <f>Finaalvoor!Y18</f>
        <v>2630</v>
      </c>
      <c r="G11" s="168">
        <f>Finaalvoor!AA18</f>
        <v>175.33333333333334</v>
      </c>
      <c r="H11" s="283">
        <f>Finaalvoor!Z18</f>
        <v>2195</v>
      </c>
      <c r="I11" s="168">
        <f>Finaalvoor!AB18</f>
        <v>146.33333333333334</v>
      </c>
    </row>
    <row r="12" spans="2:9" ht="15.75">
      <c r="B12" s="284"/>
      <c r="C12" s="318"/>
      <c r="D12" s="300" t="s">
        <v>79</v>
      </c>
      <c r="E12" s="173">
        <v>5</v>
      </c>
      <c r="F12" s="182">
        <f>Finaalvoor!Y36</f>
        <v>2928</v>
      </c>
      <c r="G12" s="181">
        <f>Finaalvoor!AA36</f>
        <v>195.20000000000002</v>
      </c>
      <c r="H12" s="309">
        <f>Finaalvoor!Z36</f>
        <v>2778</v>
      </c>
      <c r="I12" s="181">
        <f>Finaalvoor!AB36</f>
        <v>185.20000000000002</v>
      </c>
    </row>
    <row r="13" spans="2:9" ht="15">
      <c r="B13" s="284"/>
      <c r="C13" s="231"/>
      <c r="D13" s="145" t="s">
        <v>80</v>
      </c>
      <c r="E13" s="158">
        <v>3</v>
      </c>
      <c r="F13" s="278">
        <f>Finaalvoor!Y48</f>
        <v>2858</v>
      </c>
      <c r="G13" s="159">
        <f>Finaalvoor!AA48</f>
        <v>191.20000000000002</v>
      </c>
      <c r="H13" s="275">
        <f>Finaalvoor!Z48</f>
        <v>2448</v>
      </c>
      <c r="I13" s="159">
        <f>Finaalvoor!AB48</f>
        <v>163.86666666666667</v>
      </c>
    </row>
    <row r="14" spans="2:9" ht="15">
      <c r="B14" s="273">
        <v>7</v>
      </c>
      <c r="C14" s="231"/>
      <c r="D14" s="158" t="s">
        <v>66</v>
      </c>
      <c r="E14" s="158">
        <v>2</v>
      </c>
      <c r="F14" s="160">
        <f>Finaalvoor!Y52</f>
        <v>2757</v>
      </c>
      <c r="G14" s="159">
        <f>Finaalvoor!AA52</f>
        <v>183.79999999999998</v>
      </c>
      <c r="H14" s="275">
        <f>Finaalvoor!Z52</f>
        <v>2537</v>
      </c>
      <c r="I14" s="159">
        <f>Finaalvoor!AB52</f>
        <v>169.13333333333333</v>
      </c>
    </row>
    <row r="15" spans="2:9" ht="15">
      <c r="B15" s="273">
        <v>8</v>
      </c>
      <c r="C15" s="276"/>
      <c r="D15" s="150" t="s">
        <v>74</v>
      </c>
      <c r="E15" s="145">
        <v>2</v>
      </c>
      <c r="F15" s="160">
        <f>Finaalvoor!Y44</f>
        <v>2681</v>
      </c>
      <c r="G15" s="159">
        <f>Finaalvoor!AA44</f>
        <v>178.73333333333335</v>
      </c>
      <c r="H15" s="277">
        <f>Finaalvoor!Z44</f>
        <v>2511</v>
      </c>
      <c r="I15" s="159">
        <f>Finaalvoor!AB44</f>
        <v>167.4</v>
      </c>
    </row>
    <row r="16" spans="2:9" ht="15">
      <c r="B16" s="273">
        <v>9</v>
      </c>
      <c r="C16" s="231"/>
      <c r="D16" s="162" t="s">
        <v>71</v>
      </c>
      <c r="E16" s="158">
        <v>2</v>
      </c>
      <c r="F16" s="160">
        <f>Finaalvoor!Y40</f>
        <v>2609</v>
      </c>
      <c r="G16" s="159">
        <f>Finaalvoor!AA40</f>
        <v>173.9333333333333</v>
      </c>
      <c r="H16" s="275">
        <f>Finaalvoor!Z40</f>
        <v>2339</v>
      </c>
      <c r="I16" s="159">
        <f>Finaalvoor!AB40</f>
        <v>155.93333333333334</v>
      </c>
    </row>
    <row r="17" spans="2:9" ht="16.5" thickBot="1">
      <c r="B17" s="273">
        <v>10</v>
      </c>
      <c r="C17" s="319"/>
      <c r="D17" s="167" t="s">
        <v>72</v>
      </c>
      <c r="E17" s="167">
        <v>1</v>
      </c>
      <c r="F17" s="169">
        <f>Finaalvoor!Y56</f>
        <v>2495</v>
      </c>
      <c r="G17" s="168">
        <f>Finaalvoor!AA56</f>
        <v>166.33333333333334</v>
      </c>
      <c r="H17" s="283">
        <f>Finaalvoor!Z56</f>
        <v>2220</v>
      </c>
      <c r="I17" s="168">
        <f>Finaalvoor!AB56</f>
        <v>148</v>
      </c>
    </row>
    <row r="18" spans="2:10" ht="15">
      <c r="B18" s="312"/>
      <c r="C18" s="310"/>
      <c r="D18" s="317" t="s">
        <v>66</v>
      </c>
      <c r="E18" s="173">
        <v>4</v>
      </c>
      <c r="F18" s="182">
        <f>Finaalvoor!Y74</f>
        <v>3006</v>
      </c>
      <c r="G18" s="181">
        <f>Finaalvoor!AA74</f>
        <v>200.4</v>
      </c>
      <c r="H18" s="320">
        <f>Finaalvoor!Z74</f>
        <v>2751</v>
      </c>
      <c r="I18" s="181">
        <f>Finaalvoor!AB74</f>
        <v>183.4</v>
      </c>
      <c r="J18" s="186"/>
    </row>
    <row r="19" spans="2:9" ht="15">
      <c r="B19" s="314"/>
      <c r="C19" s="285"/>
      <c r="D19" s="162" t="s">
        <v>72</v>
      </c>
      <c r="E19" s="158">
        <v>3</v>
      </c>
      <c r="F19" s="160">
        <f>Finaalvoor!Y66</f>
        <v>2858</v>
      </c>
      <c r="G19" s="159">
        <f>Finaalvoor!AA66</f>
        <v>190.5333333333333</v>
      </c>
      <c r="H19" s="286">
        <f>Finaalvoor!Z66</f>
        <v>2578</v>
      </c>
      <c r="I19" s="159">
        <f>Finaalvoor!AB66</f>
        <v>171.86666666666665</v>
      </c>
    </row>
    <row r="20" spans="2:9" ht="15">
      <c r="B20" s="295">
        <v>11</v>
      </c>
      <c r="C20" s="231"/>
      <c r="D20" s="303" t="s">
        <v>135</v>
      </c>
      <c r="E20" s="258">
        <v>3</v>
      </c>
      <c r="F20" s="258">
        <f>Finaalvoor!Y86</f>
        <v>2818</v>
      </c>
      <c r="G20" s="288">
        <f>Finaalvoor!AA86</f>
        <v>187.86666666666665</v>
      </c>
      <c r="H20" s="286">
        <f>Finaalvoor!Z86</f>
        <v>2168</v>
      </c>
      <c r="I20" s="288">
        <f>Finaalvoor!AB86</f>
        <v>144.53333333333333</v>
      </c>
    </row>
    <row r="21" spans="2:9" ht="15">
      <c r="B21" s="314">
        <v>12</v>
      </c>
      <c r="C21" s="276"/>
      <c r="D21" s="292" t="s">
        <v>155</v>
      </c>
      <c r="E21" s="158">
        <v>2</v>
      </c>
      <c r="F21" s="160">
        <f>Finaalvoor!Y78</f>
        <v>2819</v>
      </c>
      <c r="G21" s="159">
        <f>Finaalvoor!AA78</f>
        <v>187.9333333333333</v>
      </c>
      <c r="H21" s="286">
        <f>Finaalvoor!Z78</f>
        <v>2339</v>
      </c>
      <c r="I21" s="159">
        <f>Finaalvoor!AB78</f>
        <v>155.9333333333333</v>
      </c>
    </row>
    <row r="22" spans="2:9" ht="14.25" customHeight="1">
      <c r="B22" s="295">
        <v>13</v>
      </c>
      <c r="C22" s="231"/>
      <c r="D22" s="162" t="s">
        <v>60</v>
      </c>
      <c r="E22" s="158">
        <v>2</v>
      </c>
      <c r="F22" s="160">
        <f>Finaalvoor!Y70</f>
        <v>2745</v>
      </c>
      <c r="G22" s="159">
        <f>Finaalvoor!AA70</f>
        <v>183</v>
      </c>
      <c r="H22" s="286">
        <f>Finaalvoor!Z70</f>
        <v>2580</v>
      </c>
      <c r="I22" s="159">
        <f>Finaalvoor!AB70</f>
        <v>172</v>
      </c>
    </row>
    <row r="23" spans="2:9" ht="16.5" thickBot="1">
      <c r="B23" s="297">
        <v>14</v>
      </c>
      <c r="C23" s="307"/>
      <c r="D23" s="311" t="s">
        <v>86</v>
      </c>
      <c r="E23" s="305">
        <v>1</v>
      </c>
      <c r="F23" s="305">
        <f>Finaalvoor!Y82</f>
        <v>2657</v>
      </c>
      <c r="G23" s="306">
        <f>Finaalvoor!AA82</f>
        <v>177.13333333333333</v>
      </c>
      <c r="H23" s="289">
        <f>Finaalvoor!Z82</f>
        <v>2092</v>
      </c>
      <c r="I23" s="306">
        <f>Finaalvoor!AB82</f>
        <v>139.46666666666667</v>
      </c>
    </row>
    <row r="24" spans="2:9" ht="15.75">
      <c r="B24" s="312"/>
      <c r="C24" s="287"/>
      <c r="D24" s="313" t="s">
        <v>86</v>
      </c>
      <c r="E24" s="173">
        <v>4</v>
      </c>
      <c r="F24" s="182">
        <f>Finaalvoor!Y100</f>
        <v>2937</v>
      </c>
      <c r="G24" s="181">
        <f>Finaalvoor!AA100</f>
        <v>195.80000000000004</v>
      </c>
      <c r="H24" s="309">
        <f>Finaalvoor!Z100</f>
        <v>2327</v>
      </c>
      <c r="I24" s="181">
        <f>Finaalvoor!AB100</f>
        <v>155.13333333333335</v>
      </c>
    </row>
    <row r="25" spans="2:9" ht="15">
      <c r="B25" s="315"/>
      <c r="C25" s="285"/>
      <c r="D25" s="308" t="s">
        <v>83</v>
      </c>
      <c r="E25" s="158">
        <v>3</v>
      </c>
      <c r="F25" s="160">
        <f>Finaalvoor!Y116</f>
        <v>2814</v>
      </c>
      <c r="G25" s="159">
        <f>Finaalvoor!AA116</f>
        <v>187.6</v>
      </c>
      <c r="H25" s="275">
        <f>Finaalvoor!Z116</f>
        <v>2144</v>
      </c>
      <c r="I25" s="159">
        <f>Finaalvoor!AB116</f>
        <v>142.93333333333334</v>
      </c>
    </row>
    <row r="26" spans="2:9" ht="15">
      <c r="B26" s="316">
        <v>15</v>
      </c>
      <c r="C26" s="231"/>
      <c r="D26" s="254" t="s">
        <v>76</v>
      </c>
      <c r="E26" s="158">
        <v>3</v>
      </c>
      <c r="F26" s="160">
        <f>Finaalvoor!Y96</f>
        <v>2701</v>
      </c>
      <c r="G26" s="159">
        <f>Finaalvoor!AA96</f>
        <v>180.0666666666667</v>
      </c>
      <c r="H26" s="275">
        <f>Finaalvoor!Z96</f>
        <v>1996</v>
      </c>
      <c r="I26" s="159">
        <f>Finaalvoor!AB96</f>
        <v>133.06666666666666</v>
      </c>
    </row>
    <row r="27" spans="2:9" ht="15">
      <c r="B27" s="315">
        <v>16</v>
      </c>
      <c r="C27" s="276"/>
      <c r="D27" s="236" t="s">
        <v>69</v>
      </c>
      <c r="E27" s="158">
        <v>2</v>
      </c>
      <c r="F27" s="160">
        <f>Finaalvoor!Y104</f>
        <v>2708</v>
      </c>
      <c r="G27" s="159">
        <f>Finaalvoor!AA104</f>
        <v>180.5333333333333</v>
      </c>
      <c r="H27" s="275">
        <f>Finaalvoor!Z104</f>
        <v>2268</v>
      </c>
      <c r="I27" s="159">
        <f>Finaalvoor!AB104</f>
        <v>151.2</v>
      </c>
    </row>
    <row r="28" spans="2:9" ht="14.25" customHeight="1">
      <c r="B28" s="316">
        <v>17</v>
      </c>
      <c r="C28" s="231"/>
      <c r="D28" s="262" t="s">
        <v>77</v>
      </c>
      <c r="E28" s="158">
        <v>2</v>
      </c>
      <c r="F28" s="160">
        <f>Finaalvoor!Y108</f>
        <v>2624</v>
      </c>
      <c r="G28" s="159">
        <f>Finaalvoor!AA108</f>
        <v>174.9333333333333</v>
      </c>
      <c r="H28" s="275">
        <f>Finaalvoor!Z108</f>
        <v>2289</v>
      </c>
      <c r="I28" s="159">
        <f>Finaalvoor!AB108</f>
        <v>152.6</v>
      </c>
    </row>
    <row r="29" spans="2:9" ht="16.5" thickBot="1">
      <c r="B29" s="315">
        <v>18</v>
      </c>
      <c r="C29" s="307"/>
      <c r="D29" s="253" t="s">
        <v>64</v>
      </c>
      <c r="E29" s="167">
        <v>1</v>
      </c>
      <c r="F29" s="169">
        <f>Finaalvoor!Y112</f>
        <v>2690</v>
      </c>
      <c r="G29" s="168">
        <f>Finaalvoor!AA112</f>
        <v>179.33333333333334</v>
      </c>
      <c r="H29" s="283">
        <f>Finaalvoor!Z112</f>
        <v>1920</v>
      </c>
      <c r="I29" s="168">
        <f>Finaalvoor!AB112</f>
        <v>128</v>
      </c>
    </row>
    <row r="30" spans="2:9" ht="15">
      <c r="B30" s="302">
        <v>1</v>
      </c>
      <c r="C30" s="285"/>
      <c r="D30" s="293" t="s">
        <v>155</v>
      </c>
      <c r="E30" s="173">
        <v>4</v>
      </c>
      <c r="F30" s="182">
        <f>Finaalvoor!Y126</f>
        <v>2844</v>
      </c>
      <c r="G30" s="181">
        <f>Finaalvoor!AA126</f>
        <v>189.6</v>
      </c>
      <c r="H30" s="309">
        <f>Finaalvoor!Z126</f>
        <v>2344</v>
      </c>
      <c r="I30" s="181">
        <f>Finaalvoor!AB126</f>
        <v>156.26666666666665</v>
      </c>
    </row>
    <row r="31" spans="2:9" ht="15">
      <c r="B31" s="265">
        <v>2</v>
      </c>
      <c r="C31" s="285"/>
      <c r="D31" s="257" t="s">
        <v>69</v>
      </c>
      <c r="E31" s="279">
        <v>4</v>
      </c>
      <c r="F31" s="280">
        <f>Finaalvoor!Y138</f>
        <v>2810</v>
      </c>
      <c r="G31" s="281">
        <f>Finaalvoor!AA138</f>
        <v>187.33333333333334</v>
      </c>
      <c r="H31" s="282">
        <f>Finaalvoor!Z138</f>
        <v>2370</v>
      </c>
      <c r="I31" s="281">
        <f>Finaalvoor!AB138</f>
        <v>158</v>
      </c>
    </row>
    <row r="32" spans="2:9" ht="15">
      <c r="B32" s="145">
        <v>3</v>
      </c>
      <c r="C32" s="231"/>
      <c r="D32" s="292" t="s">
        <v>76</v>
      </c>
      <c r="E32" s="158">
        <v>3</v>
      </c>
      <c r="F32" s="160">
        <f>Finaalvoor!Y130</f>
        <v>2689</v>
      </c>
      <c r="G32" s="159">
        <f>Finaalvoor!AA130</f>
        <v>179.26666666666665</v>
      </c>
      <c r="H32" s="275">
        <f>Finaalvoor!Z130</f>
        <v>1984</v>
      </c>
      <c r="I32" s="159">
        <f>Finaalvoor!AB130</f>
        <v>132.26666666666668</v>
      </c>
    </row>
    <row r="33" spans="2:9" ht="15">
      <c r="B33" s="154">
        <v>4</v>
      </c>
      <c r="C33" s="276"/>
      <c r="D33" s="236" t="s">
        <v>64</v>
      </c>
      <c r="E33" s="158">
        <v>2</v>
      </c>
      <c r="F33" s="160">
        <f>Finaalvoor!Y142</f>
        <v>2695</v>
      </c>
      <c r="G33" s="159">
        <f>Finaalvoor!AA142</f>
        <v>179.66666666666666</v>
      </c>
      <c r="H33" s="275">
        <f>Finaalvoor!Z142</f>
        <v>1925</v>
      </c>
      <c r="I33" s="159">
        <f>Finaalvoor!AB142</f>
        <v>128.33333333333334</v>
      </c>
    </row>
    <row r="34" spans="2:9" ht="15">
      <c r="B34" s="145">
        <v>5</v>
      </c>
      <c r="C34" s="231"/>
      <c r="D34" s="303" t="s">
        <v>83</v>
      </c>
      <c r="E34" s="158">
        <v>2</v>
      </c>
      <c r="F34" s="160">
        <f>Finaalvoor!Y146</f>
        <v>2602</v>
      </c>
      <c r="G34" s="159">
        <f>Finaalvoor!AA146</f>
        <v>173.4666666666667</v>
      </c>
      <c r="H34" s="275">
        <f>Finaalvoor!Z146</f>
        <v>1932</v>
      </c>
      <c r="I34" s="159">
        <f>Finaalvoor!AB146</f>
        <v>128.79999999999998</v>
      </c>
    </row>
    <row r="35" spans="2:9" ht="16.5" customHeight="1" thickBot="1">
      <c r="B35" s="154">
        <v>6</v>
      </c>
      <c r="C35" s="304"/>
      <c r="D35" s="311" t="s">
        <v>86</v>
      </c>
      <c r="E35" s="167">
        <v>0</v>
      </c>
      <c r="F35" s="169">
        <f>Finaalvoor!Y134</f>
        <v>2650</v>
      </c>
      <c r="G35" s="168">
        <f>Finaalvoor!AA134</f>
        <v>176.66666666666666</v>
      </c>
      <c r="H35" s="283">
        <f>Finaalvoor!Z134</f>
        <v>2040</v>
      </c>
      <c r="I35" s="168">
        <f>Finaalvoor!AB134</f>
        <v>136</v>
      </c>
    </row>
    <row r="36" ht="14.25">
      <c r="C36" s="290"/>
    </row>
    <row r="37" ht="12.75">
      <c r="C37" s="41"/>
    </row>
  </sheetData>
  <mergeCells count="1">
    <mergeCell ref="E2:F2"/>
  </mergeCells>
  <conditionalFormatting sqref="E2:F2">
    <cfRule type="cellIs" priority="1" dxfId="0" operator="between" stopIfTrue="1">
      <formula>3000</formula>
      <formula>3099</formula>
    </cfRule>
    <cfRule type="cellIs" priority="2" dxfId="1" operator="between" stopIfTrue="1">
      <formula>600</formula>
      <formula>699</formula>
    </cfRule>
    <cfRule type="cellIs" priority="3" dxfId="1" operator="between" stopIfTrue="1">
      <formula>700</formula>
      <formula>799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G152"/>
  <sheetViews>
    <sheetView zoomScale="67" zoomScaleNormal="67" workbookViewId="0" topLeftCell="A1">
      <selection activeCell="D5" sqref="D5"/>
    </sheetView>
  </sheetViews>
  <sheetFormatPr defaultColWidth="9.140625" defaultRowHeight="12.75"/>
  <cols>
    <col min="1" max="1" width="3.57421875" style="40" customWidth="1"/>
    <col min="2" max="2" width="18.421875" style="40" customWidth="1"/>
    <col min="3" max="3" width="11.57421875" style="40" customWidth="1"/>
    <col min="4" max="4" width="7.7109375" style="40" customWidth="1"/>
    <col min="5" max="5" width="7.140625" style="125" hidden="1" customWidth="1"/>
    <col min="6" max="6" width="7.7109375" style="126" customWidth="1"/>
    <col min="7" max="7" width="7.7109375" style="40" customWidth="1"/>
    <col min="8" max="8" width="7.140625" style="40" customWidth="1"/>
    <col min="9" max="9" width="7.140625" style="40" hidden="1" customWidth="1"/>
    <col min="10" max="10" width="7.140625" style="40" customWidth="1"/>
    <col min="11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8.28125" style="40" customWidth="1"/>
    <col min="21" max="21" width="7.00390625" style="40" hidden="1" customWidth="1"/>
    <col min="22" max="23" width="7.7109375" style="40" customWidth="1"/>
    <col min="24" max="24" width="8.28125" style="40" customWidth="1"/>
    <col min="25" max="25" width="10.7109375" style="40" customWidth="1"/>
    <col min="26" max="26" width="10.421875" style="40" customWidth="1"/>
    <col min="27" max="27" width="12.28125" style="40" customWidth="1"/>
    <col min="28" max="28" width="10.8515625" style="40" customWidth="1"/>
    <col min="29" max="29" width="10.28125" style="40" customWidth="1"/>
    <col min="30" max="16384" width="9.140625" style="40" customWidth="1"/>
  </cols>
  <sheetData>
    <row r="1" spans="2:29" ht="24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4" customHeight="1">
      <c r="B2" s="233"/>
      <c r="C2" s="1"/>
      <c r="D2" s="1"/>
      <c r="E2" s="42"/>
      <c r="F2" s="358" t="s">
        <v>275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1"/>
      <c r="T2" s="1"/>
      <c r="U2" s="1"/>
      <c r="V2" s="1"/>
      <c r="W2" s="359" t="s">
        <v>59</v>
      </c>
      <c r="X2" s="359"/>
      <c r="Y2" s="359"/>
      <c r="Z2" s="359"/>
      <c r="AA2" s="1"/>
      <c r="AB2" s="1"/>
      <c r="AC2" s="1"/>
    </row>
    <row r="3" spans="2:29" ht="24" customHeight="1" thickBot="1">
      <c r="B3" s="233"/>
      <c r="C3" s="1"/>
      <c r="D3" s="1"/>
      <c r="E3" s="42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1"/>
      <c r="T3" s="1"/>
      <c r="U3" s="1"/>
      <c r="V3" s="1"/>
      <c r="W3" s="360"/>
      <c r="X3" s="360"/>
      <c r="Y3" s="360"/>
      <c r="Z3" s="360"/>
      <c r="AA3" s="1"/>
      <c r="AB3" s="1"/>
      <c r="AC3" s="1"/>
    </row>
    <row r="4" spans="2:29" s="44" customFormat="1" ht="17.25" customHeight="1">
      <c r="B4" s="367" t="s">
        <v>1</v>
      </c>
      <c r="C4" s="368"/>
      <c r="D4" s="107" t="s">
        <v>31</v>
      </c>
      <c r="E4" s="45"/>
      <c r="F4" s="46" t="s">
        <v>35</v>
      </c>
      <c r="G4" s="369" t="s">
        <v>36</v>
      </c>
      <c r="H4" s="370"/>
      <c r="I4" s="47"/>
      <c r="J4" s="46" t="s">
        <v>37</v>
      </c>
      <c r="K4" s="369" t="s">
        <v>36</v>
      </c>
      <c r="L4" s="370"/>
      <c r="M4" s="48"/>
      <c r="N4" s="46" t="s">
        <v>38</v>
      </c>
      <c r="O4" s="369" t="s">
        <v>36</v>
      </c>
      <c r="P4" s="370"/>
      <c r="Q4" s="48"/>
      <c r="R4" s="46" t="s">
        <v>39</v>
      </c>
      <c r="S4" s="369" t="s">
        <v>36</v>
      </c>
      <c r="T4" s="370"/>
      <c r="U4" s="49"/>
      <c r="V4" s="46" t="s">
        <v>40</v>
      </c>
      <c r="W4" s="369" t="s">
        <v>36</v>
      </c>
      <c r="X4" s="370"/>
      <c r="Y4" s="46" t="s">
        <v>41</v>
      </c>
      <c r="Z4" s="50"/>
      <c r="AA4" s="108" t="s">
        <v>42</v>
      </c>
      <c r="AB4" s="52" t="s">
        <v>43</v>
      </c>
      <c r="AC4" s="53" t="s">
        <v>41</v>
      </c>
    </row>
    <row r="5" spans="2:29" s="44" customFormat="1" ht="17.25" customHeight="1" thickBot="1">
      <c r="B5" s="365" t="s">
        <v>44</v>
      </c>
      <c r="C5" s="366"/>
      <c r="D5" s="109"/>
      <c r="E5" s="54"/>
      <c r="F5" s="55" t="s">
        <v>45</v>
      </c>
      <c r="G5" s="363" t="s">
        <v>46</v>
      </c>
      <c r="H5" s="364"/>
      <c r="I5" s="56"/>
      <c r="J5" s="55" t="s">
        <v>45</v>
      </c>
      <c r="K5" s="363" t="s">
        <v>46</v>
      </c>
      <c r="L5" s="364"/>
      <c r="M5" s="55"/>
      <c r="N5" s="55" t="s">
        <v>45</v>
      </c>
      <c r="O5" s="363" t="s">
        <v>46</v>
      </c>
      <c r="P5" s="364"/>
      <c r="Q5" s="55"/>
      <c r="R5" s="55" t="s">
        <v>45</v>
      </c>
      <c r="S5" s="363" t="s">
        <v>46</v>
      </c>
      <c r="T5" s="364"/>
      <c r="U5" s="57"/>
      <c r="V5" s="55" t="s">
        <v>45</v>
      </c>
      <c r="W5" s="363" t="s">
        <v>46</v>
      </c>
      <c r="X5" s="364"/>
      <c r="Y5" s="58" t="s">
        <v>45</v>
      </c>
      <c r="Z5" s="59" t="s">
        <v>47</v>
      </c>
      <c r="AA5" s="60" t="s">
        <v>48</v>
      </c>
      <c r="AB5" s="61" t="s">
        <v>49</v>
      </c>
      <c r="AC5" s="62" t="s">
        <v>50</v>
      </c>
    </row>
    <row r="6" spans="2:29" s="63" customFormat="1" ht="49.5" customHeight="1">
      <c r="B6" s="343" t="s">
        <v>65</v>
      </c>
      <c r="C6" s="323"/>
      <c r="D6" s="90">
        <f>SUM(D7:D9)</f>
        <v>52</v>
      </c>
      <c r="E6" s="65">
        <f>SUM(E7:E9)</f>
        <v>516</v>
      </c>
      <c r="F6" s="66">
        <f>SUM(F7:F9)</f>
        <v>568</v>
      </c>
      <c r="G6" s="67">
        <f>F26</f>
        <v>540</v>
      </c>
      <c r="H6" s="68" t="str">
        <f>B26</f>
        <v>Kindle</v>
      </c>
      <c r="I6" s="69">
        <f>SUM(I7:I9)</f>
        <v>599</v>
      </c>
      <c r="J6" s="70">
        <f>SUM(J7:J9)</f>
        <v>651</v>
      </c>
      <c r="K6" s="70">
        <f>J22</f>
        <v>588</v>
      </c>
      <c r="L6" s="71" t="str">
        <f>B22</f>
        <v>Würth</v>
      </c>
      <c r="M6" s="72">
        <f>SUM(M7:M9)</f>
        <v>494</v>
      </c>
      <c r="N6" s="67">
        <f>SUM(N7:N9)</f>
        <v>546</v>
      </c>
      <c r="O6" s="67">
        <f>N18</f>
        <v>558</v>
      </c>
      <c r="P6" s="68" t="str">
        <f>B18</f>
        <v>Wiru Auto</v>
      </c>
      <c r="Q6" s="73">
        <f>SUM(Q7:Q9)</f>
        <v>492</v>
      </c>
      <c r="R6" s="67">
        <f>SUM(R7:R9)</f>
        <v>544</v>
      </c>
      <c r="S6" s="67">
        <f>R14</f>
        <v>517</v>
      </c>
      <c r="T6" s="68" t="str">
        <f>B14</f>
        <v>O Kõrts</v>
      </c>
      <c r="U6" s="73">
        <f>SUM(U7:U9)</f>
        <v>462</v>
      </c>
      <c r="V6" s="67">
        <f>SUM(V7:V9)</f>
        <v>514</v>
      </c>
      <c r="W6" s="67">
        <f>V10</f>
        <v>607</v>
      </c>
      <c r="X6" s="68" t="str">
        <f>B10</f>
        <v>Kunda Trans</v>
      </c>
      <c r="Y6" s="74">
        <f aca="true" t="shared" si="0" ref="Y6:Y26">F6+J6+N6+R6+V6</f>
        <v>2823</v>
      </c>
      <c r="Z6" s="72">
        <f>SUM(Z7:Z9)</f>
        <v>2563</v>
      </c>
      <c r="AA6" s="75">
        <f>AVERAGE(AA7,AA8,AA9)</f>
        <v>188.20000000000002</v>
      </c>
      <c r="AB6" s="76">
        <f>AVERAGE(AB7,AB8,AB9)</f>
        <v>170.86666666666667</v>
      </c>
      <c r="AC6" s="330">
        <f>G7+K7+O7+S7+W7</f>
        <v>3</v>
      </c>
    </row>
    <row r="7" spans="2:29" s="63" customFormat="1" ht="16.5" customHeight="1">
      <c r="B7" s="96" t="s">
        <v>97</v>
      </c>
      <c r="C7" s="97"/>
      <c r="D7" s="77">
        <v>1</v>
      </c>
      <c r="E7" s="78">
        <v>201</v>
      </c>
      <c r="F7" s="81">
        <f>D7+E7</f>
        <v>202</v>
      </c>
      <c r="G7" s="335">
        <v>1</v>
      </c>
      <c r="H7" s="336"/>
      <c r="I7" s="80">
        <v>234</v>
      </c>
      <c r="J7" s="79">
        <f>D7+I7</f>
        <v>235</v>
      </c>
      <c r="K7" s="335">
        <v>1</v>
      </c>
      <c r="L7" s="336"/>
      <c r="M7" s="80">
        <v>198</v>
      </c>
      <c r="N7" s="79">
        <f>D7+M7</f>
        <v>199</v>
      </c>
      <c r="O7" s="335">
        <v>0</v>
      </c>
      <c r="P7" s="336"/>
      <c r="Q7" s="80">
        <v>180</v>
      </c>
      <c r="R7" s="81">
        <f>D7+Q7</f>
        <v>181</v>
      </c>
      <c r="S7" s="335">
        <v>1</v>
      </c>
      <c r="T7" s="336"/>
      <c r="U7" s="78">
        <v>152</v>
      </c>
      <c r="V7" s="81">
        <f>D7+U7</f>
        <v>153</v>
      </c>
      <c r="W7" s="335">
        <v>0</v>
      </c>
      <c r="X7" s="336"/>
      <c r="Y7" s="79">
        <f t="shared" si="0"/>
        <v>970</v>
      </c>
      <c r="Z7" s="80">
        <f>E7+I7+M7+Q7+U7</f>
        <v>965</v>
      </c>
      <c r="AA7" s="82">
        <f>AVERAGE(F7,J7,N7,R7,V7)</f>
        <v>194</v>
      </c>
      <c r="AB7" s="83">
        <f>AVERAGE(F7,J7,N7,R7,V7)-D7</f>
        <v>193</v>
      </c>
      <c r="AC7" s="331"/>
    </row>
    <row r="8" spans="2:29" s="63" customFormat="1" ht="17.25" customHeight="1">
      <c r="B8" s="333" t="s">
        <v>98</v>
      </c>
      <c r="C8" s="334"/>
      <c r="D8" s="77">
        <v>38</v>
      </c>
      <c r="E8" s="78">
        <v>132</v>
      </c>
      <c r="F8" s="81">
        <f>D8+E8</f>
        <v>170</v>
      </c>
      <c r="G8" s="337"/>
      <c r="H8" s="338"/>
      <c r="I8" s="80">
        <v>191</v>
      </c>
      <c r="J8" s="79">
        <f>D8+I8</f>
        <v>229</v>
      </c>
      <c r="K8" s="337"/>
      <c r="L8" s="338"/>
      <c r="M8" s="80">
        <v>152</v>
      </c>
      <c r="N8" s="79">
        <f>D8+M8</f>
        <v>190</v>
      </c>
      <c r="O8" s="337"/>
      <c r="P8" s="338"/>
      <c r="Q8" s="78">
        <v>142</v>
      </c>
      <c r="R8" s="81">
        <f>D8+Q8</f>
        <v>180</v>
      </c>
      <c r="S8" s="337"/>
      <c r="T8" s="338"/>
      <c r="U8" s="78">
        <v>163</v>
      </c>
      <c r="V8" s="81">
        <f>D8+U8</f>
        <v>201</v>
      </c>
      <c r="W8" s="337"/>
      <c r="X8" s="338"/>
      <c r="Y8" s="79">
        <f t="shared" si="0"/>
        <v>970</v>
      </c>
      <c r="Z8" s="80">
        <f>E8+I8+M8+Q8+U8</f>
        <v>780</v>
      </c>
      <c r="AA8" s="82">
        <f>AVERAGE(F8,J8,N8,R8,V8)</f>
        <v>194</v>
      </c>
      <c r="AB8" s="83">
        <f>AVERAGE(F8,J8,N8,R8,V8)-D8</f>
        <v>156</v>
      </c>
      <c r="AC8" s="331"/>
    </row>
    <row r="9" spans="2:29" s="63" customFormat="1" ht="17.25" customHeight="1" thickBot="1">
      <c r="B9" s="341" t="s">
        <v>105</v>
      </c>
      <c r="C9" s="342"/>
      <c r="D9" s="84">
        <v>13</v>
      </c>
      <c r="E9" s="85">
        <v>183</v>
      </c>
      <c r="F9" s="81">
        <f>D9+E9</f>
        <v>196</v>
      </c>
      <c r="G9" s="339"/>
      <c r="H9" s="340"/>
      <c r="I9" s="87">
        <v>174</v>
      </c>
      <c r="J9" s="79">
        <f>D9+I9</f>
        <v>187</v>
      </c>
      <c r="K9" s="339"/>
      <c r="L9" s="340"/>
      <c r="M9" s="80">
        <v>144</v>
      </c>
      <c r="N9" s="79">
        <f>D9+M9</f>
        <v>157</v>
      </c>
      <c r="O9" s="339"/>
      <c r="P9" s="340"/>
      <c r="Q9" s="78">
        <v>170</v>
      </c>
      <c r="R9" s="86">
        <f>D9+Q9</f>
        <v>183</v>
      </c>
      <c r="S9" s="339"/>
      <c r="T9" s="340"/>
      <c r="U9" s="78">
        <v>147</v>
      </c>
      <c r="V9" s="81">
        <f>D9+U9</f>
        <v>160</v>
      </c>
      <c r="W9" s="339"/>
      <c r="X9" s="340"/>
      <c r="Y9" s="86">
        <f t="shared" si="0"/>
        <v>883</v>
      </c>
      <c r="Z9" s="87">
        <f>E9+I9+M9+Q9+U9</f>
        <v>818</v>
      </c>
      <c r="AA9" s="88">
        <f>AVERAGE(F9,J9,N9,R9,V9)</f>
        <v>176.6</v>
      </c>
      <c r="AB9" s="89">
        <f>AVERAGE(F9,J9,N9,R9,V9)-D9</f>
        <v>163.6</v>
      </c>
      <c r="AC9" s="332"/>
    </row>
    <row r="10" spans="2:29" s="63" customFormat="1" ht="49.5" customHeight="1">
      <c r="B10" s="343" t="s">
        <v>78</v>
      </c>
      <c r="C10" s="323"/>
      <c r="D10" s="64">
        <f>SUM(D11:D13)</f>
        <v>41</v>
      </c>
      <c r="E10" s="110">
        <f>SUM(E11:E13)</f>
        <v>719</v>
      </c>
      <c r="F10" s="93">
        <f>SUM(F11:F13)</f>
        <v>760</v>
      </c>
      <c r="G10" s="93">
        <f>F22</f>
        <v>543</v>
      </c>
      <c r="H10" s="71" t="str">
        <f>B22</f>
        <v>Würth</v>
      </c>
      <c r="I10" s="65">
        <f>SUM(I11:I13)</f>
        <v>559</v>
      </c>
      <c r="J10" s="93">
        <f>SUM(J11:J13)</f>
        <v>600</v>
      </c>
      <c r="K10" s="93">
        <f>J18</f>
        <v>522</v>
      </c>
      <c r="L10" s="71" t="str">
        <f>B18</f>
        <v>Wiru Auto</v>
      </c>
      <c r="M10" s="72">
        <f>SUM(M11:M13)</f>
        <v>585</v>
      </c>
      <c r="N10" s="94">
        <f>SUM(N11:N13)</f>
        <v>626</v>
      </c>
      <c r="O10" s="93">
        <f>N14</f>
        <v>613</v>
      </c>
      <c r="P10" s="71" t="str">
        <f>B14</f>
        <v>O Kõrts</v>
      </c>
      <c r="Q10" s="72">
        <f>SUM(Q11:Q13)</f>
        <v>595</v>
      </c>
      <c r="R10" s="67">
        <f>SUM(R11:R13)</f>
        <v>636</v>
      </c>
      <c r="S10" s="93">
        <f>R26</f>
        <v>542</v>
      </c>
      <c r="T10" s="71" t="str">
        <f>B26</f>
        <v>Kindle</v>
      </c>
      <c r="U10" s="72">
        <f>SUM(U11:U13)</f>
        <v>566</v>
      </c>
      <c r="V10" s="95">
        <f>SUM(V11:V13)</f>
        <v>607</v>
      </c>
      <c r="W10" s="93">
        <f>V6</f>
        <v>514</v>
      </c>
      <c r="X10" s="71" t="str">
        <f>B6</f>
        <v>Verx</v>
      </c>
      <c r="Y10" s="74">
        <f>F10+J10+N10+R10+V10</f>
        <v>3229</v>
      </c>
      <c r="Z10" s="72">
        <f>SUM(Z11:Z13)</f>
        <v>3024</v>
      </c>
      <c r="AA10" s="92">
        <f>AVERAGE(AA11,AA12,AA13)</f>
        <v>215.26666666666665</v>
      </c>
      <c r="AB10" s="76">
        <f>AVERAGE(AB11,AB12,AB13)</f>
        <v>201.6</v>
      </c>
      <c r="AC10" s="330">
        <f>G11+K11+O11+S11+W11</f>
        <v>5</v>
      </c>
    </row>
    <row r="11" spans="2:29" s="63" customFormat="1" ht="17.25" customHeight="1">
      <c r="B11" s="333" t="s">
        <v>267</v>
      </c>
      <c r="C11" s="334"/>
      <c r="D11" s="77">
        <v>32</v>
      </c>
      <c r="E11" s="78">
        <v>182</v>
      </c>
      <c r="F11" s="81">
        <f>D11+E11</f>
        <v>214</v>
      </c>
      <c r="G11" s="335">
        <v>1</v>
      </c>
      <c r="H11" s="336"/>
      <c r="I11" s="80">
        <v>171</v>
      </c>
      <c r="J11" s="79">
        <f>D11+I11</f>
        <v>203</v>
      </c>
      <c r="K11" s="335">
        <v>1</v>
      </c>
      <c r="L11" s="336"/>
      <c r="M11" s="80">
        <v>151</v>
      </c>
      <c r="N11" s="79">
        <f>D11+M11</f>
        <v>183</v>
      </c>
      <c r="O11" s="335">
        <v>1</v>
      </c>
      <c r="P11" s="336"/>
      <c r="Q11" s="78">
        <v>182</v>
      </c>
      <c r="R11" s="81">
        <f>D11+Q11</f>
        <v>214</v>
      </c>
      <c r="S11" s="335">
        <v>1</v>
      </c>
      <c r="T11" s="336"/>
      <c r="U11" s="78">
        <v>140</v>
      </c>
      <c r="V11" s="81">
        <f>D11+U11</f>
        <v>172</v>
      </c>
      <c r="W11" s="335">
        <v>1</v>
      </c>
      <c r="X11" s="336"/>
      <c r="Y11" s="79">
        <f t="shared" si="0"/>
        <v>986</v>
      </c>
      <c r="Z11" s="80">
        <f>E11+I11+M11+Q11+U11</f>
        <v>826</v>
      </c>
      <c r="AA11" s="82">
        <f>AVERAGE(F11,J11,N11,R11,V11)</f>
        <v>197.2</v>
      </c>
      <c r="AB11" s="83">
        <f>AVERAGE(F11,J11,N11,R11,V11)-D11</f>
        <v>165.2</v>
      </c>
      <c r="AC11" s="331"/>
    </row>
    <row r="12" spans="2:29" s="63" customFormat="1" ht="17.25" customHeight="1">
      <c r="B12" s="333" t="s">
        <v>141</v>
      </c>
      <c r="C12" s="334"/>
      <c r="D12" s="77">
        <v>9</v>
      </c>
      <c r="E12" s="78">
        <v>237</v>
      </c>
      <c r="F12" s="81">
        <f>D12+E12</f>
        <v>246</v>
      </c>
      <c r="G12" s="337"/>
      <c r="H12" s="338"/>
      <c r="I12" s="80">
        <v>183</v>
      </c>
      <c r="J12" s="79">
        <f>D12+I12</f>
        <v>192</v>
      </c>
      <c r="K12" s="337"/>
      <c r="L12" s="338"/>
      <c r="M12" s="80">
        <v>209</v>
      </c>
      <c r="N12" s="79">
        <f>D12+M12</f>
        <v>218</v>
      </c>
      <c r="O12" s="337"/>
      <c r="P12" s="338"/>
      <c r="Q12" s="78">
        <v>185</v>
      </c>
      <c r="R12" s="81">
        <f>D12+Q12</f>
        <v>194</v>
      </c>
      <c r="S12" s="337"/>
      <c r="T12" s="338"/>
      <c r="U12" s="78">
        <v>180</v>
      </c>
      <c r="V12" s="81">
        <f>D12+U12</f>
        <v>189</v>
      </c>
      <c r="W12" s="337"/>
      <c r="X12" s="338"/>
      <c r="Y12" s="79">
        <f t="shared" si="0"/>
        <v>1039</v>
      </c>
      <c r="Z12" s="80">
        <f>E12+I12+M12+Q12+U12</f>
        <v>994</v>
      </c>
      <c r="AA12" s="82">
        <f>AVERAGE(F12,J12,N12,R12,V12)</f>
        <v>207.8</v>
      </c>
      <c r="AB12" s="83">
        <f>AVERAGE(F12,J12,N12,R12,V12)-D12</f>
        <v>198.8</v>
      </c>
      <c r="AC12" s="331"/>
    </row>
    <row r="13" spans="2:29" s="63" customFormat="1" ht="17.25" customHeight="1" thickBot="1">
      <c r="B13" s="341" t="s">
        <v>140</v>
      </c>
      <c r="C13" s="342"/>
      <c r="D13" s="77">
        <v>0</v>
      </c>
      <c r="E13" s="85">
        <v>300</v>
      </c>
      <c r="F13" s="81">
        <f>D13+E13</f>
        <v>300</v>
      </c>
      <c r="G13" s="339"/>
      <c r="H13" s="340"/>
      <c r="I13" s="87">
        <v>205</v>
      </c>
      <c r="J13" s="79">
        <f>D13+I13</f>
        <v>205</v>
      </c>
      <c r="K13" s="339"/>
      <c r="L13" s="340"/>
      <c r="M13" s="80">
        <v>225</v>
      </c>
      <c r="N13" s="79">
        <f>D13+M13</f>
        <v>225</v>
      </c>
      <c r="O13" s="339"/>
      <c r="P13" s="340"/>
      <c r="Q13" s="78">
        <v>228</v>
      </c>
      <c r="R13" s="81">
        <f>D13+Q13</f>
        <v>228</v>
      </c>
      <c r="S13" s="339"/>
      <c r="T13" s="340"/>
      <c r="U13" s="78">
        <v>246</v>
      </c>
      <c r="V13" s="81">
        <f>D13+U13</f>
        <v>246</v>
      </c>
      <c r="W13" s="339"/>
      <c r="X13" s="340"/>
      <c r="Y13" s="86">
        <f t="shared" si="0"/>
        <v>1204</v>
      </c>
      <c r="Z13" s="87">
        <f>E13+I13+M13+Q13+U13</f>
        <v>1204</v>
      </c>
      <c r="AA13" s="88">
        <f>AVERAGE(F13,J13,N13,R13,V13)</f>
        <v>240.8</v>
      </c>
      <c r="AB13" s="89">
        <f>AVERAGE(F13,J13,N13,R13,V13)-D13</f>
        <v>240.8</v>
      </c>
      <c r="AC13" s="332"/>
    </row>
    <row r="14" spans="2:29" s="63" customFormat="1" ht="49.5" customHeight="1">
      <c r="B14" s="346" t="s">
        <v>112</v>
      </c>
      <c r="C14" s="347"/>
      <c r="D14" s="64">
        <f>SUM(D15:D17)</f>
        <v>127</v>
      </c>
      <c r="E14" s="110">
        <f>SUM(E15:E17)</f>
        <v>456</v>
      </c>
      <c r="F14" s="93">
        <f>SUM(F15:F17)</f>
        <v>583</v>
      </c>
      <c r="G14" s="93">
        <f>F18</f>
        <v>467</v>
      </c>
      <c r="H14" s="71" t="str">
        <f>B18</f>
        <v>Wiru Auto</v>
      </c>
      <c r="I14" s="65">
        <f>SUM(I15:I17)</f>
        <v>437</v>
      </c>
      <c r="J14" s="93">
        <f>SUM(J15:J17)</f>
        <v>564</v>
      </c>
      <c r="K14" s="93">
        <f>J26</f>
        <v>611</v>
      </c>
      <c r="L14" s="71" t="str">
        <f>B26</f>
        <v>Kindle</v>
      </c>
      <c r="M14" s="72">
        <f>SUM(M15:M17)</f>
        <v>486</v>
      </c>
      <c r="N14" s="94">
        <f>SUM(N15:N17)</f>
        <v>613</v>
      </c>
      <c r="O14" s="93">
        <f>N10</f>
        <v>626</v>
      </c>
      <c r="P14" s="71" t="str">
        <f>B10</f>
        <v>Kunda Trans</v>
      </c>
      <c r="Q14" s="72">
        <f>SUM(Q15:Q17)</f>
        <v>390</v>
      </c>
      <c r="R14" s="95">
        <f>SUM(R15:R17)</f>
        <v>517</v>
      </c>
      <c r="S14" s="93">
        <f>R6</f>
        <v>544</v>
      </c>
      <c r="T14" s="71" t="str">
        <f>B6</f>
        <v>Verx</v>
      </c>
      <c r="U14" s="72">
        <f>SUM(U15:U17)</f>
        <v>378</v>
      </c>
      <c r="V14" s="94">
        <f>SUM(V15:V17)</f>
        <v>505</v>
      </c>
      <c r="W14" s="93">
        <f>V22</f>
        <v>538</v>
      </c>
      <c r="X14" s="71" t="str">
        <f>B22</f>
        <v>Würth</v>
      </c>
      <c r="Y14" s="74">
        <f t="shared" si="0"/>
        <v>2782</v>
      </c>
      <c r="Z14" s="72">
        <f>SUM(Z15:Z17)</f>
        <v>2147</v>
      </c>
      <c r="AA14" s="92">
        <f>AVERAGE(AA15,AA16,AA17)</f>
        <v>185.46666666666667</v>
      </c>
      <c r="AB14" s="76">
        <f>AVERAGE(AB15,AB16,AB17)</f>
        <v>143.13333333333333</v>
      </c>
      <c r="AC14" s="330">
        <f>G15+K15+O15+S15+W15</f>
        <v>1</v>
      </c>
    </row>
    <row r="15" spans="2:29" s="63" customFormat="1" ht="17.25" customHeight="1">
      <c r="B15" s="348" t="s">
        <v>110</v>
      </c>
      <c r="C15" s="349"/>
      <c r="D15" s="77">
        <v>32</v>
      </c>
      <c r="E15" s="78">
        <v>176</v>
      </c>
      <c r="F15" s="81">
        <f>D15+E15</f>
        <v>208</v>
      </c>
      <c r="G15" s="335">
        <v>1</v>
      </c>
      <c r="H15" s="336"/>
      <c r="I15" s="80">
        <v>172</v>
      </c>
      <c r="J15" s="79">
        <f>D15+I15</f>
        <v>204</v>
      </c>
      <c r="K15" s="335">
        <v>0</v>
      </c>
      <c r="L15" s="336"/>
      <c r="M15" s="80">
        <v>183</v>
      </c>
      <c r="N15" s="79">
        <f>D15+M15</f>
        <v>215</v>
      </c>
      <c r="O15" s="335">
        <v>0</v>
      </c>
      <c r="P15" s="336"/>
      <c r="Q15" s="78">
        <v>157</v>
      </c>
      <c r="R15" s="81">
        <f>D15+Q15</f>
        <v>189</v>
      </c>
      <c r="S15" s="335">
        <v>0</v>
      </c>
      <c r="T15" s="336"/>
      <c r="U15" s="78">
        <v>178</v>
      </c>
      <c r="V15" s="81">
        <f>D15+U15</f>
        <v>210</v>
      </c>
      <c r="W15" s="335">
        <v>0</v>
      </c>
      <c r="X15" s="336"/>
      <c r="Y15" s="79">
        <f t="shared" si="0"/>
        <v>1026</v>
      </c>
      <c r="Z15" s="80">
        <f>E15+I15+M15+Q15+U15</f>
        <v>866</v>
      </c>
      <c r="AA15" s="82">
        <f>AVERAGE(F15,J15,N15,R15,V15)</f>
        <v>205.2</v>
      </c>
      <c r="AB15" s="83">
        <f>AVERAGE(F15,J15,N15,R15,V15)-D15</f>
        <v>173.2</v>
      </c>
      <c r="AC15" s="331"/>
    </row>
    <row r="16" spans="2:29" s="63" customFormat="1" ht="17.25" customHeight="1">
      <c r="B16" s="122" t="s">
        <v>277</v>
      </c>
      <c r="C16" s="123"/>
      <c r="D16" s="111">
        <v>60</v>
      </c>
      <c r="E16" s="78">
        <v>146</v>
      </c>
      <c r="F16" s="81">
        <f>D16+E16</f>
        <v>206</v>
      </c>
      <c r="G16" s="337"/>
      <c r="H16" s="338"/>
      <c r="I16" s="80">
        <v>116</v>
      </c>
      <c r="J16" s="79">
        <f>D16+I16</f>
        <v>176</v>
      </c>
      <c r="K16" s="337"/>
      <c r="L16" s="338"/>
      <c r="M16" s="80">
        <v>154</v>
      </c>
      <c r="N16" s="79">
        <f>D16+M16</f>
        <v>214</v>
      </c>
      <c r="O16" s="337"/>
      <c r="P16" s="338"/>
      <c r="Q16" s="78">
        <v>110</v>
      </c>
      <c r="R16" s="81">
        <f>D16+Q16</f>
        <v>170</v>
      </c>
      <c r="S16" s="337"/>
      <c r="T16" s="338"/>
      <c r="U16" s="78">
        <v>97</v>
      </c>
      <c r="V16" s="81">
        <f>D16+U16</f>
        <v>157</v>
      </c>
      <c r="W16" s="337"/>
      <c r="X16" s="338"/>
      <c r="Y16" s="79">
        <f t="shared" si="0"/>
        <v>923</v>
      </c>
      <c r="Z16" s="80">
        <f>E16+I16+M16+Q16+U16</f>
        <v>623</v>
      </c>
      <c r="AA16" s="82">
        <f>AVERAGE(F16,J16,N16,R16,V16)</f>
        <v>184.6</v>
      </c>
      <c r="AB16" s="83">
        <f>AVERAGE(F16,J16,N16,R16,V16)-D16</f>
        <v>124.6</v>
      </c>
      <c r="AC16" s="331"/>
    </row>
    <row r="17" spans="2:29" s="63" customFormat="1" ht="17.25" customHeight="1" thickBot="1">
      <c r="B17" s="350" t="s">
        <v>111</v>
      </c>
      <c r="C17" s="351"/>
      <c r="D17" s="84">
        <v>35</v>
      </c>
      <c r="E17" s="85">
        <v>134</v>
      </c>
      <c r="F17" s="81">
        <f>D17+E17</f>
        <v>169</v>
      </c>
      <c r="G17" s="339"/>
      <c r="H17" s="340"/>
      <c r="I17" s="87">
        <v>149</v>
      </c>
      <c r="J17" s="79">
        <f>D17+I17</f>
        <v>184</v>
      </c>
      <c r="K17" s="339"/>
      <c r="L17" s="340"/>
      <c r="M17" s="87">
        <v>149</v>
      </c>
      <c r="N17" s="79">
        <f>D17+M17</f>
        <v>184</v>
      </c>
      <c r="O17" s="339"/>
      <c r="P17" s="340"/>
      <c r="Q17" s="78">
        <v>123</v>
      </c>
      <c r="R17" s="81">
        <f>D17+Q17</f>
        <v>158</v>
      </c>
      <c r="S17" s="339"/>
      <c r="T17" s="340"/>
      <c r="U17" s="78">
        <v>103</v>
      </c>
      <c r="V17" s="81">
        <f>D17+U17</f>
        <v>138</v>
      </c>
      <c r="W17" s="339"/>
      <c r="X17" s="340"/>
      <c r="Y17" s="86">
        <f t="shared" si="0"/>
        <v>833</v>
      </c>
      <c r="Z17" s="87">
        <f>E17+I17+M17+Q17+U17</f>
        <v>658</v>
      </c>
      <c r="AA17" s="88">
        <f>AVERAGE(F17,J17,N17,R17,V17)</f>
        <v>166.6</v>
      </c>
      <c r="AB17" s="89">
        <f>AVERAGE(F17,J17,N17,R17,V17)-D17</f>
        <v>131.6</v>
      </c>
      <c r="AC17" s="332"/>
    </row>
    <row r="18" spans="2:29" s="63" customFormat="1" ht="49.5" customHeight="1">
      <c r="B18" s="343" t="s">
        <v>75</v>
      </c>
      <c r="C18" s="323"/>
      <c r="D18" s="64">
        <f>SUM(D19:D21)</f>
        <v>87</v>
      </c>
      <c r="E18" s="110">
        <f>SUM(E19:E21)</f>
        <v>380</v>
      </c>
      <c r="F18" s="93">
        <f>SUM(F19:F21)</f>
        <v>467</v>
      </c>
      <c r="G18" s="93">
        <f>F14</f>
        <v>583</v>
      </c>
      <c r="H18" s="71" t="str">
        <f>B14</f>
        <v>O Kõrts</v>
      </c>
      <c r="I18" s="112">
        <f>SUM(I19:I21)</f>
        <v>435</v>
      </c>
      <c r="J18" s="93">
        <f>SUM(J19:J21)</f>
        <v>522</v>
      </c>
      <c r="K18" s="93">
        <f>J10</f>
        <v>600</v>
      </c>
      <c r="L18" s="71" t="str">
        <f>B10</f>
        <v>Kunda Trans</v>
      </c>
      <c r="M18" s="73">
        <f>SUM(M19:M21)</f>
        <v>471</v>
      </c>
      <c r="N18" s="95">
        <f>SUM(N19:N21)</f>
        <v>558</v>
      </c>
      <c r="O18" s="93">
        <f>N6</f>
        <v>546</v>
      </c>
      <c r="P18" s="71" t="str">
        <f>B6</f>
        <v>Verx</v>
      </c>
      <c r="Q18" s="72">
        <f>SUM(Q19:Q21)</f>
        <v>421</v>
      </c>
      <c r="R18" s="95">
        <f>SUM(R19:R21)</f>
        <v>508</v>
      </c>
      <c r="S18" s="93">
        <f>R22</f>
        <v>532</v>
      </c>
      <c r="T18" s="71" t="str">
        <f>B22</f>
        <v>Würth</v>
      </c>
      <c r="U18" s="72">
        <f>SUM(U19:U21)</f>
        <v>488</v>
      </c>
      <c r="V18" s="95">
        <f>SUM(V19:V21)</f>
        <v>575</v>
      </c>
      <c r="W18" s="93">
        <f>V26</f>
        <v>607</v>
      </c>
      <c r="X18" s="71" t="str">
        <f>B26</f>
        <v>Kindle</v>
      </c>
      <c r="Y18" s="74">
        <f t="shared" si="0"/>
        <v>2630</v>
      </c>
      <c r="Z18" s="72">
        <f>SUM(Z19:Z21)</f>
        <v>2195</v>
      </c>
      <c r="AA18" s="92">
        <f>AVERAGE(AA19,AA20,AA21)</f>
        <v>175.33333333333334</v>
      </c>
      <c r="AB18" s="76">
        <f>AVERAGE(AB19,AB20,AB21)</f>
        <v>146.33333333333334</v>
      </c>
      <c r="AC18" s="330">
        <f>G19+K19+O19+S19+W19</f>
        <v>1</v>
      </c>
    </row>
    <row r="19" spans="2:29" s="63" customFormat="1" ht="17.25" customHeight="1">
      <c r="B19" s="333" t="s">
        <v>157</v>
      </c>
      <c r="C19" s="334"/>
      <c r="D19" s="77">
        <v>39</v>
      </c>
      <c r="E19" s="80">
        <v>136</v>
      </c>
      <c r="F19" s="81">
        <f>D19+E19</f>
        <v>175</v>
      </c>
      <c r="G19" s="335">
        <v>0</v>
      </c>
      <c r="H19" s="336"/>
      <c r="I19" s="80">
        <v>179</v>
      </c>
      <c r="J19" s="79">
        <f>D19+I19</f>
        <v>218</v>
      </c>
      <c r="K19" s="335">
        <v>0</v>
      </c>
      <c r="L19" s="336"/>
      <c r="M19" s="80">
        <v>136</v>
      </c>
      <c r="N19" s="79">
        <f>D19+M19</f>
        <v>175</v>
      </c>
      <c r="O19" s="335">
        <v>1</v>
      </c>
      <c r="P19" s="336"/>
      <c r="Q19" s="78">
        <v>136</v>
      </c>
      <c r="R19" s="81">
        <f>D19+Q19</f>
        <v>175</v>
      </c>
      <c r="S19" s="335">
        <v>0</v>
      </c>
      <c r="T19" s="336"/>
      <c r="U19" s="78">
        <v>212</v>
      </c>
      <c r="V19" s="81">
        <f>D19+U19</f>
        <v>251</v>
      </c>
      <c r="W19" s="335">
        <v>0</v>
      </c>
      <c r="X19" s="336"/>
      <c r="Y19" s="79">
        <f t="shared" si="0"/>
        <v>994</v>
      </c>
      <c r="Z19" s="80">
        <f>E19+I19+M19+Q19+U19</f>
        <v>799</v>
      </c>
      <c r="AA19" s="82">
        <f>AVERAGE(F19,J19,N19,R19,V19)</f>
        <v>198.8</v>
      </c>
      <c r="AB19" s="83">
        <f>AVERAGE(F19,J19,N19,R19,V19)-D19</f>
        <v>159.8</v>
      </c>
      <c r="AC19" s="331"/>
    </row>
    <row r="20" spans="2:29" s="63" customFormat="1" ht="17.25" customHeight="1">
      <c r="B20" s="333" t="s">
        <v>156</v>
      </c>
      <c r="C20" s="334"/>
      <c r="D20" s="77">
        <v>28</v>
      </c>
      <c r="E20" s="98">
        <v>116</v>
      </c>
      <c r="F20" s="81">
        <f>D20+E20</f>
        <v>144</v>
      </c>
      <c r="G20" s="337"/>
      <c r="H20" s="338"/>
      <c r="I20" s="80">
        <v>134</v>
      </c>
      <c r="J20" s="79">
        <f>D20+I20</f>
        <v>162</v>
      </c>
      <c r="K20" s="337"/>
      <c r="L20" s="338"/>
      <c r="M20" s="80">
        <v>172</v>
      </c>
      <c r="N20" s="79">
        <f>D20+M20</f>
        <v>200</v>
      </c>
      <c r="O20" s="337"/>
      <c r="P20" s="338"/>
      <c r="Q20" s="78">
        <v>154</v>
      </c>
      <c r="R20" s="81">
        <f>D20+Q20</f>
        <v>182</v>
      </c>
      <c r="S20" s="337"/>
      <c r="T20" s="338"/>
      <c r="U20" s="78">
        <v>134</v>
      </c>
      <c r="V20" s="81">
        <f>D20+U20</f>
        <v>162</v>
      </c>
      <c r="W20" s="337"/>
      <c r="X20" s="338"/>
      <c r="Y20" s="79">
        <f t="shared" si="0"/>
        <v>850</v>
      </c>
      <c r="Z20" s="80">
        <f>E20+I20+M20+Q20+U20</f>
        <v>710</v>
      </c>
      <c r="AA20" s="82">
        <f>AVERAGE(F20,J20,N20,R20,V20)</f>
        <v>170</v>
      </c>
      <c r="AB20" s="83">
        <f>AVERAGE(F20,J20,N20,R20,V20)-D20</f>
        <v>142</v>
      </c>
      <c r="AC20" s="331"/>
    </row>
    <row r="21" spans="2:29" s="63" customFormat="1" ht="17.25" customHeight="1" thickBot="1">
      <c r="B21" s="341" t="s">
        <v>158</v>
      </c>
      <c r="C21" s="342"/>
      <c r="D21" s="84">
        <v>20</v>
      </c>
      <c r="E21" s="85">
        <v>128</v>
      </c>
      <c r="F21" s="81">
        <f>D21+E21</f>
        <v>148</v>
      </c>
      <c r="G21" s="339"/>
      <c r="H21" s="340"/>
      <c r="I21" s="87">
        <v>122</v>
      </c>
      <c r="J21" s="79">
        <f>D21+I21</f>
        <v>142</v>
      </c>
      <c r="K21" s="339"/>
      <c r="L21" s="340"/>
      <c r="M21" s="87">
        <v>163</v>
      </c>
      <c r="N21" s="79">
        <f>D21+M21</f>
        <v>183</v>
      </c>
      <c r="O21" s="339"/>
      <c r="P21" s="340"/>
      <c r="Q21" s="78">
        <v>131</v>
      </c>
      <c r="R21" s="81">
        <f>D21+Q21</f>
        <v>151</v>
      </c>
      <c r="S21" s="339"/>
      <c r="T21" s="340"/>
      <c r="U21" s="78">
        <v>142</v>
      </c>
      <c r="V21" s="81">
        <f>D21+U21</f>
        <v>162</v>
      </c>
      <c r="W21" s="339"/>
      <c r="X21" s="340"/>
      <c r="Y21" s="86">
        <f t="shared" si="0"/>
        <v>786</v>
      </c>
      <c r="Z21" s="87">
        <f>E21+I21+M21+Q21+U21</f>
        <v>686</v>
      </c>
      <c r="AA21" s="88">
        <f>AVERAGE(F21,J21,N21,R21,V21)</f>
        <v>157.2</v>
      </c>
      <c r="AB21" s="89">
        <f>AVERAGE(F21,J21,N21,R21,V21)-D21</f>
        <v>137.2</v>
      </c>
      <c r="AC21" s="332"/>
    </row>
    <row r="22" spans="2:29" s="63" customFormat="1" ht="49.5" customHeight="1">
      <c r="B22" s="346" t="s">
        <v>79</v>
      </c>
      <c r="C22" s="347"/>
      <c r="D22" s="64">
        <f>SUM(D23:D25)</f>
        <v>28</v>
      </c>
      <c r="E22" s="110">
        <f>SUM(E23:E25)</f>
        <v>515</v>
      </c>
      <c r="F22" s="93">
        <f>SUM(F23:F25)</f>
        <v>543</v>
      </c>
      <c r="G22" s="93">
        <f>F10</f>
        <v>760</v>
      </c>
      <c r="H22" s="71" t="str">
        <f>B10</f>
        <v>Kunda Trans</v>
      </c>
      <c r="I22" s="65">
        <f>SUM(I23:I25)</f>
        <v>560</v>
      </c>
      <c r="J22" s="93">
        <f>SUM(J23:J25)</f>
        <v>588</v>
      </c>
      <c r="K22" s="93">
        <f>J6</f>
        <v>651</v>
      </c>
      <c r="L22" s="71" t="str">
        <f>B6</f>
        <v>Verx</v>
      </c>
      <c r="M22" s="73">
        <f>SUM(M23:M25)</f>
        <v>530</v>
      </c>
      <c r="N22" s="94">
        <f>SUM(N23:N25)</f>
        <v>558</v>
      </c>
      <c r="O22" s="93">
        <f>N26</f>
        <v>513</v>
      </c>
      <c r="P22" s="71" t="str">
        <f>B26</f>
        <v>Kindle</v>
      </c>
      <c r="Q22" s="72">
        <f>SUM(Q23:Q25)</f>
        <v>504</v>
      </c>
      <c r="R22" s="94">
        <f>SUM(R23:R25)</f>
        <v>532</v>
      </c>
      <c r="S22" s="93">
        <f>R18</f>
        <v>508</v>
      </c>
      <c r="T22" s="71" t="str">
        <f>B18</f>
        <v>Wiru Auto</v>
      </c>
      <c r="U22" s="72">
        <f>SUM(U23:U25)</f>
        <v>510</v>
      </c>
      <c r="V22" s="94">
        <f>SUM(V23:V25)</f>
        <v>538</v>
      </c>
      <c r="W22" s="93">
        <f>V14</f>
        <v>505</v>
      </c>
      <c r="X22" s="71" t="str">
        <f>B14</f>
        <v>O Kõrts</v>
      </c>
      <c r="Y22" s="74">
        <f t="shared" si="0"/>
        <v>2759</v>
      </c>
      <c r="Z22" s="72">
        <f>SUM(Z23:Z25)</f>
        <v>2619</v>
      </c>
      <c r="AA22" s="92">
        <f>AVERAGE(AA23,AA24,AA25)</f>
        <v>183.9333333333333</v>
      </c>
      <c r="AB22" s="76">
        <f>AVERAGE(AB23,AB24,AB25)</f>
        <v>174.6</v>
      </c>
      <c r="AC22" s="330">
        <f>G23+K23+O23+S23+W23</f>
        <v>3</v>
      </c>
    </row>
    <row r="23" spans="2:29" s="63" customFormat="1" ht="17.25" customHeight="1">
      <c r="B23" s="371" t="s">
        <v>138</v>
      </c>
      <c r="C23" s="372"/>
      <c r="D23" s="77">
        <v>0</v>
      </c>
      <c r="E23" s="80">
        <v>164</v>
      </c>
      <c r="F23" s="81">
        <f>D23+E23</f>
        <v>164</v>
      </c>
      <c r="G23" s="335">
        <v>0</v>
      </c>
      <c r="H23" s="336"/>
      <c r="I23" s="80">
        <v>249</v>
      </c>
      <c r="J23" s="79">
        <f>D23+I23</f>
        <v>249</v>
      </c>
      <c r="K23" s="335">
        <v>0</v>
      </c>
      <c r="L23" s="336"/>
      <c r="M23" s="80">
        <v>212</v>
      </c>
      <c r="N23" s="79">
        <f>D23+M23</f>
        <v>212</v>
      </c>
      <c r="O23" s="335">
        <v>1</v>
      </c>
      <c r="P23" s="336"/>
      <c r="Q23" s="78">
        <v>138</v>
      </c>
      <c r="R23" s="81">
        <f>D23+Q23</f>
        <v>138</v>
      </c>
      <c r="S23" s="335">
        <v>1</v>
      </c>
      <c r="T23" s="336"/>
      <c r="U23" s="78">
        <v>190</v>
      </c>
      <c r="V23" s="81">
        <f>D23+U23</f>
        <v>190</v>
      </c>
      <c r="W23" s="335">
        <v>1</v>
      </c>
      <c r="X23" s="336"/>
      <c r="Y23" s="79">
        <f t="shared" si="0"/>
        <v>953</v>
      </c>
      <c r="Z23" s="80">
        <f>E23+I23+M23+Q23+U23</f>
        <v>953</v>
      </c>
      <c r="AA23" s="82">
        <f>AVERAGE(F23,J23,N23,R23,V23)</f>
        <v>190.6</v>
      </c>
      <c r="AB23" s="83">
        <f>AVERAGE(F23,J23,N23,R23,V23)-D23</f>
        <v>190.6</v>
      </c>
      <c r="AC23" s="331"/>
    </row>
    <row r="24" spans="2:29" s="63" customFormat="1" ht="17.25" customHeight="1">
      <c r="B24" s="371" t="s">
        <v>203</v>
      </c>
      <c r="C24" s="372"/>
      <c r="D24" s="77">
        <v>28</v>
      </c>
      <c r="E24" s="78">
        <v>181</v>
      </c>
      <c r="F24" s="81">
        <f>D24+E24</f>
        <v>209</v>
      </c>
      <c r="G24" s="337"/>
      <c r="H24" s="338"/>
      <c r="I24" s="80">
        <v>146</v>
      </c>
      <c r="J24" s="79">
        <f>D24+I24</f>
        <v>174</v>
      </c>
      <c r="K24" s="337"/>
      <c r="L24" s="338"/>
      <c r="M24" s="80">
        <v>155</v>
      </c>
      <c r="N24" s="79">
        <f>D24+M24</f>
        <v>183</v>
      </c>
      <c r="O24" s="337"/>
      <c r="P24" s="338"/>
      <c r="Q24" s="78">
        <v>143</v>
      </c>
      <c r="R24" s="81">
        <f>D24+Q24</f>
        <v>171</v>
      </c>
      <c r="S24" s="337"/>
      <c r="T24" s="338"/>
      <c r="U24" s="78">
        <v>125</v>
      </c>
      <c r="V24" s="81">
        <f>D24+U24</f>
        <v>153</v>
      </c>
      <c r="W24" s="337"/>
      <c r="X24" s="338"/>
      <c r="Y24" s="79">
        <f t="shared" si="0"/>
        <v>890</v>
      </c>
      <c r="Z24" s="80">
        <f>E24+I24+M24+Q24+U24</f>
        <v>750</v>
      </c>
      <c r="AA24" s="82">
        <f>AVERAGE(F24,J24,N24,R24,V24)</f>
        <v>178</v>
      </c>
      <c r="AB24" s="83">
        <f>AVERAGE(F24,J24,N24,R24,V24)-D24</f>
        <v>150</v>
      </c>
      <c r="AC24" s="331"/>
    </row>
    <row r="25" spans="2:29" s="63" customFormat="1" ht="17.25" customHeight="1" thickBot="1">
      <c r="B25" s="350" t="s">
        <v>139</v>
      </c>
      <c r="C25" s="351"/>
      <c r="D25" s="84">
        <v>0</v>
      </c>
      <c r="E25" s="85">
        <v>170</v>
      </c>
      <c r="F25" s="81">
        <f>D25+E25</f>
        <v>170</v>
      </c>
      <c r="G25" s="339"/>
      <c r="H25" s="340"/>
      <c r="I25" s="87">
        <v>165</v>
      </c>
      <c r="J25" s="79">
        <f>D25+I25</f>
        <v>165</v>
      </c>
      <c r="K25" s="339"/>
      <c r="L25" s="340"/>
      <c r="M25" s="87">
        <v>163</v>
      </c>
      <c r="N25" s="79">
        <f>D25+M25</f>
        <v>163</v>
      </c>
      <c r="O25" s="339"/>
      <c r="P25" s="340"/>
      <c r="Q25" s="78">
        <v>223</v>
      </c>
      <c r="R25" s="81">
        <f>D25+Q25</f>
        <v>223</v>
      </c>
      <c r="S25" s="339"/>
      <c r="T25" s="340"/>
      <c r="U25" s="78">
        <v>195</v>
      </c>
      <c r="V25" s="81">
        <f>D25+U25</f>
        <v>195</v>
      </c>
      <c r="W25" s="339"/>
      <c r="X25" s="340"/>
      <c r="Y25" s="86">
        <f t="shared" si="0"/>
        <v>916</v>
      </c>
      <c r="Z25" s="87">
        <f>E25+I25+M25+Q25+U25</f>
        <v>916</v>
      </c>
      <c r="AA25" s="88">
        <f>AVERAGE(F25,J25,N25,R25,V25)</f>
        <v>183.2</v>
      </c>
      <c r="AB25" s="89">
        <f>AVERAGE(F25,J25,N25,R25,V25)-D25</f>
        <v>183.2</v>
      </c>
      <c r="AC25" s="332"/>
    </row>
    <row r="26" spans="2:29" s="63" customFormat="1" ht="49.5" customHeight="1">
      <c r="B26" s="343" t="s">
        <v>134</v>
      </c>
      <c r="C26" s="323"/>
      <c r="D26" s="64">
        <f>SUM(D27:D29)</f>
        <v>78</v>
      </c>
      <c r="E26" s="110">
        <f>SUM(E27:E29)</f>
        <v>462</v>
      </c>
      <c r="F26" s="93">
        <f>SUM(F27:F29)</f>
        <v>540</v>
      </c>
      <c r="G26" s="93">
        <f>F6</f>
        <v>568</v>
      </c>
      <c r="H26" s="71" t="str">
        <f>B6</f>
        <v>Verx</v>
      </c>
      <c r="I26" s="65">
        <f>SUM(I27:I29)</f>
        <v>533</v>
      </c>
      <c r="J26" s="93">
        <f>SUM(J27:J29)</f>
        <v>611</v>
      </c>
      <c r="K26" s="93">
        <f>J14</f>
        <v>564</v>
      </c>
      <c r="L26" s="71" t="str">
        <f>B14</f>
        <v>O Kõrts</v>
      </c>
      <c r="M26" s="73">
        <f>SUM(M27:M29)</f>
        <v>435</v>
      </c>
      <c r="N26" s="95">
        <f>SUM(N27:N29)</f>
        <v>513</v>
      </c>
      <c r="O26" s="93">
        <f>N22</f>
        <v>558</v>
      </c>
      <c r="P26" s="71" t="str">
        <f>B22</f>
        <v>Würth</v>
      </c>
      <c r="Q26" s="72">
        <f>SUM(Q27:Q29)</f>
        <v>464</v>
      </c>
      <c r="R26" s="95">
        <f>SUM(R27:R29)</f>
        <v>542</v>
      </c>
      <c r="S26" s="321">
        <f>R10</f>
        <v>636</v>
      </c>
      <c r="T26" s="322" t="str">
        <f>B10</f>
        <v>Kunda Trans</v>
      </c>
      <c r="U26" s="72">
        <f>SUM(U27:U29)</f>
        <v>529</v>
      </c>
      <c r="V26" s="95">
        <f>SUM(V27:V29)</f>
        <v>607</v>
      </c>
      <c r="W26" s="93">
        <f>V18</f>
        <v>575</v>
      </c>
      <c r="X26" s="71" t="str">
        <f>B18</f>
        <v>Wiru Auto</v>
      </c>
      <c r="Y26" s="74">
        <f t="shared" si="0"/>
        <v>2813</v>
      </c>
      <c r="Z26" s="72">
        <f>SUM(Z27:Z29)</f>
        <v>2423</v>
      </c>
      <c r="AA26" s="92">
        <f>AVERAGE(AA27,AA28,AA29)</f>
        <v>187.53333333333333</v>
      </c>
      <c r="AB26" s="76">
        <f>AVERAGE(AB27,AB28,AB29)</f>
        <v>161.53333333333333</v>
      </c>
      <c r="AC26" s="330">
        <f>G27+K27+O27+S27+W27</f>
        <v>2</v>
      </c>
    </row>
    <row r="27" spans="2:29" s="63" customFormat="1" ht="17.25" customHeight="1">
      <c r="B27" s="333" t="s">
        <v>246</v>
      </c>
      <c r="C27" s="334"/>
      <c r="D27" s="77">
        <v>38</v>
      </c>
      <c r="E27" s="78">
        <v>112</v>
      </c>
      <c r="F27" s="81">
        <f>D27+E27</f>
        <v>150</v>
      </c>
      <c r="G27" s="335">
        <v>0</v>
      </c>
      <c r="H27" s="336"/>
      <c r="I27" s="80">
        <v>148</v>
      </c>
      <c r="J27" s="79">
        <f>D27+I27</f>
        <v>186</v>
      </c>
      <c r="K27" s="335">
        <v>1</v>
      </c>
      <c r="L27" s="336"/>
      <c r="M27" s="80">
        <v>143</v>
      </c>
      <c r="N27" s="79">
        <f>D27+M27</f>
        <v>181</v>
      </c>
      <c r="O27" s="335">
        <v>0</v>
      </c>
      <c r="P27" s="336"/>
      <c r="Q27" s="78">
        <v>137</v>
      </c>
      <c r="R27" s="81">
        <f>D27+Q27</f>
        <v>175</v>
      </c>
      <c r="S27" s="335">
        <v>0</v>
      </c>
      <c r="T27" s="336"/>
      <c r="U27" s="78">
        <v>156</v>
      </c>
      <c r="V27" s="81">
        <f>D27+U27</f>
        <v>194</v>
      </c>
      <c r="W27" s="335">
        <v>1</v>
      </c>
      <c r="X27" s="336"/>
      <c r="Y27" s="79">
        <f>F27+J27+N27+R27+V27</f>
        <v>886</v>
      </c>
      <c r="Z27" s="80">
        <f>E27+I27+M27+Q27+U27</f>
        <v>696</v>
      </c>
      <c r="AA27" s="82">
        <f>AVERAGE(F27,J27,N27,R27,V27)</f>
        <v>177.2</v>
      </c>
      <c r="AB27" s="83">
        <f>AVERAGE(F27,J27,N27,R27,V27)-D27</f>
        <v>139.2</v>
      </c>
      <c r="AC27" s="331"/>
    </row>
    <row r="28" spans="2:29" s="63" customFormat="1" ht="17.25" customHeight="1">
      <c r="B28" s="333" t="s">
        <v>175</v>
      </c>
      <c r="C28" s="334"/>
      <c r="D28" s="77">
        <v>35</v>
      </c>
      <c r="E28" s="78">
        <v>172</v>
      </c>
      <c r="F28" s="81">
        <f>D28+E28</f>
        <v>207</v>
      </c>
      <c r="G28" s="337"/>
      <c r="H28" s="338"/>
      <c r="I28" s="80">
        <v>210</v>
      </c>
      <c r="J28" s="79">
        <f>D28+I28</f>
        <v>245</v>
      </c>
      <c r="K28" s="337"/>
      <c r="L28" s="338"/>
      <c r="M28" s="80">
        <v>134</v>
      </c>
      <c r="N28" s="79">
        <f>D28+M28</f>
        <v>169</v>
      </c>
      <c r="O28" s="337"/>
      <c r="P28" s="338"/>
      <c r="Q28" s="78">
        <v>167</v>
      </c>
      <c r="R28" s="81">
        <f>D28+Q28</f>
        <v>202</v>
      </c>
      <c r="S28" s="337"/>
      <c r="T28" s="338"/>
      <c r="U28" s="78">
        <v>171</v>
      </c>
      <c r="V28" s="81">
        <f>D28+U28</f>
        <v>206</v>
      </c>
      <c r="W28" s="337"/>
      <c r="X28" s="338"/>
      <c r="Y28" s="79">
        <f>F28+J28+N28+R28+V28</f>
        <v>1029</v>
      </c>
      <c r="Z28" s="80">
        <f>E28+I28+M28+Q28+U28</f>
        <v>854</v>
      </c>
      <c r="AA28" s="82">
        <f>AVERAGE(F28,J28,N28,R28,V28)</f>
        <v>205.8</v>
      </c>
      <c r="AB28" s="83">
        <f>AVERAGE(F28,J28,N28,R28,V28)-D28</f>
        <v>170.8</v>
      </c>
      <c r="AC28" s="331"/>
    </row>
    <row r="29" spans="2:29" s="63" customFormat="1" ht="17.25" customHeight="1" thickBot="1">
      <c r="B29" s="341" t="s">
        <v>177</v>
      </c>
      <c r="C29" s="342"/>
      <c r="D29" s="84">
        <v>5</v>
      </c>
      <c r="E29" s="85">
        <v>178</v>
      </c>
      <c r="F29" s="86">
        <f>D29+E29</f>
        <v>183</v>
      </c>
      <c r="G29" s="339"/>
      <c r="H29" s="340"/>
      <c r="I29" s="87">
        <v>175</v>
      </c>
      <c r="J29" s="86">
        <f>D29+I29</f>
        <v>180</v>
      </c>
      <c r="K29" s="339"/>
      <c r="L29" s="340"/>
      <c r="M29" s="87">
        <v>158</v>
      </c>
      <c r="N29" s="86">
        <f>D29+M29</f>
        <v>163</v>
      </c>
      <c r="O29" s="339"/>
      <c r="P29" s="340"/>
      <c r="Q29" s="87">
        <v>160</v>
      </c>
      <c r="R29" s="86">
        <f>D29+Q29</f>
        <v>165</v>
      </c>
      <c r="S29" s="339"/>
      <c r="T29" s="340"/>
      <c r="U29" s="87">
        <v>202</v>
      </c>
      <c r="V29" s="86">
        <f>D29+U29</f>
        <v>207</v>
      </c>
      <c r="W29" s="339"/>
      <c r="X29" s="340"/>
      <c r="Y29" s="86">
        <f>F29+J29+N29+R29+V29</f>
        <v>898</v>
      </c>
      <c r="Z29" s="87">
        <f>E29+I29+M29+Q29+U29</f>
        <v>873</v>
      </c>
      <c r="AA29" s="88">
        <f>AVERAGE(F29,J29,N29,R29,V29)</f>
        <v>179.6</v>
      </c>
      <c r="AB29" s="89">
        <f>AVERAGE(F29,J29,N29,R29,V29)-D29</f>
        <v>174.6</v>
      </c>
      <c r="AC29" s="332"/>
    </row>
    <row r="30" spans="2:29" s="63" customFormat="1" ht="24" customHeight="1">
      <c r="B30" s="99"/>
      <c r="C30" s="99"/>
      <c r="D30" s="100"/>
      <c r="E30" s="101"/>
      <c r="F30" s="102"/>
      <c r="G30" s="103"/>
      <c r="H30" s="103"/>
      <c r="I30" s="101"/>
      <c r="J30" s="102"/>
      <c r="K30" s="103"/>
      <c r="L30" s="103"/>
      <c r="M30" s="101"/>
      <c r="N30" s="102"/>
      <c r="O30" s="103"/>
      <c r="P30" s="103"/>
      <c r="Q30" s="101"/>
      <c r="R30" s="102"/>
      <c r="S30" s="103"/>
      <c r="T30" s="103"/>
      <c r="U30" s="101"/>
      <c r="V30" s="102"/>
      <c r="W30" s="103"/>
      <c r="X30" s="103"/>
      <c r="Y30" s="102"/>
      <c r="Z30" s="113"/>
      <c r="AA30" s="105"/>
      <c r="AB30" s="104"/>
      <c r="AC30" s="106"/>
    </row>
    <row r="31" spans="2:29" ht="24" customHeight="1">
      <c r="B31" s="1"/>
      <c r="C31" s="1"/>
      <c r="D31" s="1"/>
      <c r="E31" s="42"/>
      <c r="F31" s="4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24" customHeight="1">
      <c r="B32" s="233"/>
      <c r="C32" s="1"/>
      <c r="D32" s="1"/>
      <c r="E32" s="42"/>
      <c r="F32" s="358" t="s">
        <v>274</v>
      </c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1"/>
      <c r="T32" s="1"/>
      <c r="U32" s="1"/>
      <c r="V32" s="1"/>
      <c r="W32" s="359" t="s">
        <v>59</v>
      </c>
      <c r="X32" s="359"/>
      <c r="Y32" s="359"/>
      <c r="Z32" s="359"/>
      <c r="AA32" s="1"/>
      <c r="AB32" s="1"/>
      <c r="AC32" s="1"/>
    </row>
    <row r="33" spans="2:29" ht="24" customHeight="1" thickBot="1">
      <c r="B33" s="233"/>
      <c r="C33" s="1"/>
      <c r="D33" s="1"/>
      <c r="E33" s="42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1"/>
      <c r="T33" s="1"/>
      <c r="U33" s="1"/>
      <c r="V33" s="1"/>
      <c r="W33" s="360"/>
      <c r="X33" s="360"/>
      <c r="Y33" s="360"/>
      <c r="Z33" s="360"/>
      <c r="AA33" s="1"/>
      <c r="AB33" s="1"/>
      <c r="AC33" s="1"/>
    </row>
    <row r="34" spans="2:29" s="44" customFormat="1" ht="17.25" customHeight="1">
      <c r="B34" s="367" t="s">
        <v>1</v>
      </c>
      <c r="C34" s="368"/>
      <c r="D34" s="107" t="s">
        <v>31</v>
      </c>
      <c r="E34" s="45"/>
      <c r="F34" s="46" t="s">
        <v>35</v>
      </c>
      <c r="G34" s="369" t="s">
        <v>36</v>
      </c>
      <c r="H34" s="370"/>
      <c r="I34" s="47"/>
      <c r="J34" s="46" t="s">
        <v>37</v>
      </c>
      <c r="K34" s="369" t="s">
        <v>36</v>
      </c>
      <c r="L34" s="370"/>
      <c r="M34" s="48"/>
      <c r="N34" s="46" t="s">
        <v>38</v>
      </c>
      <c r="O34" s="369" t="s">
        <v>36</v>
      </c>
      <c r="P34" s="370"/>
      <c r="Q34" s="48"/>
      <c r="R34" s="46" t="s">
        <v>39</v>
      </c>
      <c r="S34" s="369" t="s">
        <v>36</v>
      </c>
      <c r="T34" s="370"/>
      <c r="U34" s="49"/>
      <c r="V34" s="46" t="s">
        <v>40</v>
      </c>
      <c r="W34" s="369" t="s">
        <v>36</v>
      </c>
      <c r="X34" s="370"/>
      <c r="Y34" s="114" t="s">
        <v>41</v>
      </c>
      <c r="Z34" s="50"/>
      <c r="AA34" s="51" t="s">
        <v>42</v>
      </c>
      <c r="AB34" s="52" t="s">
        <v>43</v>
      </c>
      <c r="AC34" s="53" t="s">
        <v>41</v>
      </c>
    </row>
    <row r="35" spans="2:29" s="44" customFormat="1" ht="17.25" customHeight="1" thickBot="1">
      <c r="B35" s="365" t="s">
        <v>44</v>
      </c>
      <c r="C35" s="366"/>
      <c r="D35" s="109"/>
      <c r="E35" s="54"/>
      <c r="F35" s="55" t="s">
        <v>45</v>
      </c>
      <c r="G35" s="363" t="s">
        <v>46</v>
      </c>
      <c r="H35" s="364"/>
      <c r="I35" s="56"/>
      <c r="J35" s="55" t="s">
        <v>45</v>
      </c>
      <c r="K35" s="363" t="s">
        <v>46</v>
      </c>
      <c r="L35" s="364"/>
      <c r="M35" s="55"/>
      <c r="N35" s="55" t="s">
        <v>45</v>
      </c>
      <c r="O35" s="363" t="s">
        <v>46</v>
      </c>
      <c r="P35" s="364"/>
      <c r="Q35" s="55"/>
      <c r="R35" s="55" t="s">
        <v>45</v>
      </c>
      <c r="S35" s="363" t="s">
        <v>46</v>
      </c>
      <c r="T35" s="364"/>
      <c r="U35" s="57"/>
      <c r="V35" s="55" t="s">
        <v>45</v>
      </c>
      <c r="W35" s="363" t="s">
        <v>46</v>
      </c>
      <c r="X35" s="364"/>
      <c r="Y35" s="58" t="s">
        <v>45</v>
      </c>
      <c r="Z35" s="59" t="s">
        <v>47</v>
      </c>
      <c r="AA35" s="60" t="s">
        <v>48</v>
      </c>
      <c r="AB35" s="61" t="s">
        <v>49</v>
      </c>
      <c r="AC35" s="62" t="s">
        <v>50</v>
      </c>
    </row>
    <row r="36" spans="2:29" s="63" customFormat="1" ht="49.5" customHeight="1">
      <c r="B36" s="346" t="s">
        <v>79</v>
      </c>
      <c r="C36" s="347"/>
      <c r="D36" s="64">
        <f>SUM(D37:D39)</f>
        <v>30</v>
      </c>
      <c r="E36" s="65">
        <f>SUM(E37:E39)</f>
        <v>601</v>
      </c>
      <c r="F36" s="93">
        <f>SUM(F37:F39)</f>
        <v>631</v>
      </c>
      <c r="G36" s="67">
        <f>F56</f>
        <v>571</v>
      </c>
      <c r="H36" s="68" t="str">
        <f>B56</f>
        <v>Dan Arpo</v>
      </c>
      <c r="I36" s="69">
        <f>SUM(I37:I39)</f>
        <v>592</v>
      </c>
      <c r="J36" s="70">
        <f>SUM(J37:J39)</f>
        <v>622</v>
      </c>
      <c r="K36" s="70">
        <f>J52</f>
        <v>604</v>
      </c>
      <c r="L36" s="71" t="str">
        <f>B52</f>
        <v>Maanteed</v>
      </c>
      <c r="M36" s="73">
        <f>SUM(M37:M39)</f>
        <v>553</v>
      </c>
      <c r="N36" s="67">
        <f>SUM(N37:N39)</f>
        <v>583</v>
      </c>
      <c r="O36" s="67">
        <f>N48</f>
        <v>569</v>
      </c>
      <c r="P36" s="68" t="str">
        <f>B48</f>
        <v>Kindle</v>
      </c>
      <c r="Q36" s="73">
        <f>SUM(Q37:Q39)</f>
        <v>476</v>
      </c>
      <c r="R36" s="67">
        <f>SUM(R37:R39)</f>
        <v>506</v>
      </c>
      <c r="S36" s="67">
        <f>R44</f>
        <v>472</v>
      </c>
      <c r="T36" s="68" t="str">
        <f>B44</f>
        <v>Toode</v>
      </c>
      <c r="U36" s="73">
        <f>SUM(U37:U39)</f>
        <v>556</v>
      </c>
      <c r="V36" s="67">
        <f>SUM(V37:V39)</f>
        <v>586</v>
      </c>
      <c r="W36" s="67">
        <f>V40</f>
        <v>527</v>
      </c>
      <c r="X36" s="68" t="str">
        <f>B40</f>
        <v>Ehituse ABC</v>
      </c>
      <c r="Y36" s="74">
        <f aca="true" t="shared" si="1" ref="Y36:Y56">F36+J36+N36+R36+V36</f>
        <v>2928</v>
      </c>
      <c r="Z36" s="72">
        <f>SUM(Z37:Z39)</f>
        <v>2778</v>
      </c>
      <c r="AA36" s="75">
        <f>AVERAGE(AA37,AA38,AA39)</f>
        <v>195.20000000000002</v>
      </c>
      <c r="AB36" s="76">
        <f>AVERAGE(AB37,AB38,AB39)</f>
        <v>185.20000000000002</v>
      </c>
      <c r="AC36" s="330">
        <f>G37+K37+O37+S37+W37</f>
        <v>5</v>
      </c>
    </row>
    <row r="37" spans="2:29" s="63" customFormat="1" ht="17.25" customHeight="1">
      <c r="B37" s="371" t="s">
        <v>138</v>
      </c>
      <c r="C37" s="372"/>
      <c r="D37" s="77">
        <v>2</v>
      </c>
      <c r="E37" s="78">
        <v>233</v>
      </c>
      <c r="F37" s="81">
        <f>D37+E37</f>
        <v>235</v>
      </c>
      <c r="G37" s="335">
        <v>1</v>
      </c>
      <c r="H37" s="336"/>
      <c r="I37" s="80">
        <v>195</v>
      </c>
      <c r="J37" s="79">
        <f>D37+I37</f>
        <v>197</v>
      </c>
      <c r="K37" s="335">
        <v>1</v>
      </c>
      <c r="L37" s="336"/>
      <c r="M37" s="80">
        <v>254</v>
      </c>
      <c r="N37" s="79">
        <f>D37+M37</f>
        <v>256</v>
      </c>
      <c r="O37" s="335">
        <v>1</v>
      </c>
      <c r="P37" s="336"/>
      <c r="Q37" s="80">
        <v>172</v>
      </c>
      <c r="R37" s="81">
        <f>D37+Q37</f>
        <v>174</v>
      </c>
      <c r="S37" s="335">
        <v>1</v>
      </c>
      <c r="T37" s="336"/>
      <c r="U37" s="78">
        <v>201</v>
      </c>
      <c r="V37" s="81">
        <f>D37+U37</f>
        <v>203</v>
      </c>
      <c r="W37" s="335">
        <v>1</v>
      </c>
      <c r="X37" s="336"/>
      <c r="Y37" s="79">
        <f>F37+J37+N37+R37+V37</f>
        <v>1065</v>
      </c>
      <c r="Z37" s="80">
        <f>E37+I37+M37+Q37+U37</f>
        <v>1055</v>
      </c>
      <c r="AA37" s="82">
        <f>AVERAGE(F37,J37,N37,R37,V37)</f>
        <v>213</v>
      </c>
      <c r="AB37" s="83">
        <f>AVERAGE(F37,J37,N37,R37,V37)-D37</f>
        <v>211</v>
      </c>
      <c r="AC37" s="331"/>
    </row>
    <row r="38" spans="2:29" s="63" customFormat="1" ht="17.25" customHeight="1">
      <c r="B38" s="371" t="s">
        <v>203</v>
      </c>
      <c r="C38" s="372"/>
      <c r="D38" s="77">
        <v>28</v>
      </c>
      <c r="E38" s="78">
        <v>135</v>
      </c>
      <c r="F38" s="81">
        <f>D38+E38</f>
        <v>163</v>
      </c>
      <c r="G38" s="337"/>
      <c r="H38" s="338"/>
      <c r="I38" s="80">
        <v>152</v>
      </c>
      <c r="J38" s="79">
        <f>D38+I38</f>
        <v>180</v>
      </c>
      <c r="K38" s="337"/>
      <c r="L38" s="338"/>
      <c r="M38" s="80">
        <v>153</v>
      </c>
      <c r="N38" s="79">
        <f>D38+M38</f>
        <v>181</v>
      </c>
      <c r="O38" s="337"/>
      <c r="P38" s="338"/>
      <c r="Q38" s="78">
        <v>156</v>
      </c>
      <c r="R38" s="81">
        <f>D38+Q38</f>
        <v>184</v>
      </c>
      <c r="S38" s="337"/>
      <c r="T38" s="338"/>
      <c r="U38" s="78">
        <v>170</v>
      </c>
      <c r="V38" s="81">
        <f>D38+U38</f>
        <v>198</v>
      </c>
      <c r="W38" s="337"/>
      <c r="X38" s="338"/>
      <c r="Y38" s="79">
        <f t="shared" si="1"/>
        <v>906</v>
      </c>
      <c r="Z38" s="80">
        <f>E38+I38+M38+Q38+U38</f>
        <v>766</v>
      </c>
      <c r="AA38" s="82">
        <f>AVERAGE(F38,J38,N38,R38,V38)</f>
        <v>181.2</v>
      </c>
      <c r="AB38" s="83">
        <f>AVERAGE(F38,J38,N38,R38,V38)-D38</f>
        <v>153.2</v>
      </c>
      <c r="AC38" s="331"/>
    </row>
    <row r="39" spans="2:29" s="63" customFormat="1" ht="17.25" customHeight="1" thickBot="1">
      <c r="B39" s="350" t="s">
        <v>139</v>
      </c>
      <c r="C39" s="351"/>
      <c r="D39" s="84">
        <v>0</v>
      </c>
      <c r="E39" s="85">
        <v>233</v>
      </c>
      <c r="F39" s="86">
        <f>D39+E39</f>
        <v>233</v>
      </c>
      <c r="G39" s="339"/>
      <c r="H39" s="340"/>
      <c r="I39" s="87">
        <v>245</v>
      </c>
      <c r="J39" s="86">
        <f>D39+I39</f>
        <v>245</v>
      </c>
      <c r="K39" s="339"/>
      <c r="L39" s="340"/>
      <c r="M39" s="87">
        <v>146</v>
      </c>
      <c r="N39" s="86">
        <f>D39+M39</f>
        <v>146</v>
      </c>
      <c r="O39" s="339"/>
      <c r="P39" s="340"/>
      <c r="Q39" s="85">
        <v>148</v>
      </c>
      <c r="R39" s="86">
        <f>D39+Q39</f>
        <v>148</v>
      </c>
      <c r="S39" s="339"/>
      <c r="T39" s="340"/>
      <c r="U39" s="85">
        <v>185</v>
      </c>
      <c r="V39" s="86">
        <f>D39+U39</f>
        <v>185</v>
      </c>
      <c r="W39" s="339"/>
      <c r="X39" s="340"/>
      <c r="Y39" s="86">
        <f>F39+J39+N39+R39+V39</f>
        <v>957</v>
      </c>
      <c r="Z39" s="87">
        <f>E39+I39+M39+Q39+U39</f>
        <v>957</v>
      </c>
      <c r="AA39" s="88">
        <f>AVERAGE(F39,J39,N39,R39,V39)</f>
        <v>191.4</v>
      </c>
      <c r="AB39" s="89">
        <f>AVERAGE(F39,J39,N39,R39,V39)-D39</f>
        <v>191.4</v>
      </c>
      <c r="AC39" s="332"/>
    </row>
    <row r="40" spans="2:29" s="63" customFormat="1" ht="49.5" customHeight="1">
      <c r="B40" s="346" t="s">
        <v>71</v>
      </c>
      <c r="C40" s="347"/>
      <c r="D40" s="64">
        <f>SUM(D41:D43)</f>
        <v>54</v>
      </c>
      <c r="E40" s="65">
        <f>SUM(E41:E43)</f>
        <v>476</v>
      </c>
      <c r="F40" s="67">
        <f>SUM(F41:F43)</f>
        <v>530</v>
      </c>
      <c r="G40" s="67">
        <f>F52</f>
        <v>526</v>
      </c>
      <c r="H40" s="68" t="str">
        <f>B52</f>
        <v>Maanteed</v>
      </c>
      <c r="I40" s="112">
        <f>SUM(I41:I43)</f>
        <v>439</v>
      </c>
      <c r="J40" s="70">
        <f>SUM(J41:J43)</f>
        <v>493</v>
      </c>
      <c r="K40" s="67">
        <f>J48</f>
        <v>607</v>
      </c>
      <c r="L40" s="68" t="str">
        <f>B48</f>
        <v>Kindle</v>
      </c>
      <c r="M40" s="73">
        <f>SUM(M41:M43)</f>
        <v>456</v>
      </c>
      <c r="N40" s="67">
        <f>SUM(N41:N43)</f>
        <v>510</v>
      </c>
      <c r="O40" s="67">
        <f>N44</f>
        <v>554</v>
      </c>
      <c r="P40" s="68" t="str">
        <f>B44</f>
        <v>Toode</v>
      </c>
      <c r="Q40" s="73">
        <f>SUM(Q41:Q43)</f>
        <v>495</v>
      </c>
      <c r="R40" s="67">
        <f>SUM(R41:R43)</f>
        <v>549</v>
      </c>
      <c r="S40" s="67">
        <f>R56</f>
        <v>448</v>
      </c>
      <c r="T40" s="68" t="str">
        <f>B56</f>
        <v>Dan Arpo</v>
      </c>
      <c r="U40" s="73">
        <f>SUM(U41:U43)</f>
        <v>473</v>
      </c>
      <c r="V40" s="67">
        <f>SUM(V41:V43)</f>
        <v>527</v>
      </c>
      <c r="W40" s="67">
        <f>V36</f>
        <v>586</v>
      </c>
      <c r="X40" s="68" t="str">
        <f>B36</f>
        <v>Würth</v>
      </c>
      <c r="Y40" s="74">
        <f t="shared" si="1"/>
        <v>2609</v>
      </c>
      <c r="Z40" s="72">
        <f>SUM(Z41:Z43)</f>
        <v>2339</v>
      </c>
      <c r="AA40" s="92">
        <f>AVERAGE(AA41,AA42,AA43)</f>
        <v>173.9333333333333</v>
      </c>
      <c r="AB40" s="76">
        <f>AVERAGE(AB41,AB42,AB43)</f>
        <v>155.93333333333334</v>
      </c>
      <c r="AC40" s="330">
        <f>G41+K41+O41+S41+W41</f>
        <v>2</v>
      </c>
    </row>
    <row r="41" spans="2:29" s="63" customFormat="1" ht="16.5" customHeight="1">
      <c r="B41" s="122" t="s">
        <v>151</v>
      </c>
      <c r="C41" s="123"/>
      <c r="D41" s="77">
        <v>37</v>
      </c>
      <c r="E41" s="78">
        <v>159</v>
      </c>
      <c r="F41" s="81">
        <f>D41+E41</f>
        <v>196</v>
      </c>
      <c r="G41" s="335">
        <v>1</v>
      </c>
      <c r="H41" s="336"/>
      <c r="I41" s="80">
        <v>124</v>
      </c>
      <c r="J41" s="79">
        <f>D41+I41</f>
        <v>161</v>
      </c>
      <c r="K41" s="335">
        <v>0</v>
      </c>
      <c r="L41" s="336"/>
      <c r="M41" s="80">
        <v>156</v>
      </c>
      <c r="N41" s="79">
        <f>D41+M41</f>
        <v>193</v>
      </c>
      <c r="O41" s="335">
        <v>0</v>
      </c>
      <c r="P41" s="336"/>
      <c r="Q41" s="78">
        <v>147</v>
      </c>
      <c r="R41" s="81">
        <f>D41+Q41</f>
        <v>184</v>
      </c>
      <c r="S41" s="335">
        <v>1</v>
      </c>
      <c r="T41" s="336"/>
      <c r="U41" s="78">
        <v>163</v>
      </c>
      <c r="V41" s="81">
        <f>D41+U41</f>
        <v>200</v>
      </c>
      <c r="W41" s="335">
        <v>0</v>
      </c>
      <c r="X41" s="336"/>
      <c r="Y41" s="79">
        <f t="shared" si="1"/>
        <v>934</v>
      </c>
      <c r="Z41" s="80">
        <f>E41+I41+M41+Q41+U41</f>
        <v>749</v>
      </c>
      <c r="AA41" s="82">
        <f>AVERAGE(F41,J41,N41,R41,V41)</f>
        <v>186.8</v>
      </c>
      <c r="AB41" s="83">
        <f>AVERAGE(F41,J41,N41,R41,V41)-D41</f>
        <v>149.8</v>
      </c>
      <c r="AC41" s="331"/>
    </row>
    <row r="42" spans="2:29" s="63" customFormat="1" ht="17.25" customHeight="1">
      <c r="B42" s="333" t="s">
        <v>152</v>
      </c>
      <c r="C42" s="334"/>
      <c r="D42" s="77">
        <v>15</v>
      </c>
      <c r="E42" s="78">
        <v>157</v>
      </c>
      <c r="F42" s="81">
        <f>D42+E42</f>
        <v>172</v>
      </c>
      <c r="G42" s="337"/>
      <c r="H42" s="338"/>
      <c r="I42" s="80">
        <v>163</v>
      </c>
      <c r="J42" s="79">
        <f>D42+I42</f>
        <v>178</v>
      </c>
      <c r="K42" s="337"/>
      <c r="L42" s="338"/>
      <c r="M42" s="80">
        <v>150</v>
      </c>
      <c r="N42" s="79">
        <f>D42+M42</f>
        <v>165</v>
      </c>
      <c r="O42" s="337"/>
      <c r="P42" s="338"/>
      <c r="Q42" s="78">
        <v>165</v>
      </c>
      <c r="R42" s="81">
        <f>D42+Q42</f>
        <v>180</v>
      </c>
      <c r="S42" s="337"/>
      <c r="T42" s="338"/>
      <c r="U42" s="78">
        <v>140</v>
      </c>
      <c r="V42" s="81">
        <f>D42+U42</f>
        <v>155</v>
      </c>
      <c r="W42" s="337"/>
      <c r="X42" s="338"/>
      <c r="Y42" s="79">
        <f t="shared" si="1"/>
        <v>850</v>
      </c>
      <c r="Z42" s="80">
        <f>E42+I42+M42+Q42+U42</f>
        <v>775</v>
      </c>
      <c r="AA42" s="82">
        <f>AVERAGE(F42,J42,N42,R42,V42)</f>
        <v>170</v>
      </c>
      <c r="AB42" s="83">
        <f>AVERAGE(F42,J42,N42,R42,V42)-D42</f>
        <v>155</v>
      </c>
      <c r="AC42" s="331"/>
    </row>
    <row r="43" spans="2:29" s="63" customFormat="1" ht="17.25" customHeight="1" thickBot="1">
      <c r="B43" s="333" t="s">
        <v>150</v>
      </c>
      <c r="C43" s="334"/>
      <c r="D43" s="77">
        <v>2</v>
      </c>
      <c r="E43" s="85">
        <v>160</v>
      </c>
      <c r="F43" s="86">
        <f>D43+E43</f>
        <v>162</v>
      </c>
      <c r="G43" s="339"/>
      <c r="H43" s="340"/>
      <c r="I43" s="87">
        <v>152</v>
      </c>
      <c r="J43" s="86">
        <f>D43+I43</f>
        <v>154</v>
      </c>
      <c r="K43" s="339"/>
      <c r="L43" s="340"/>
      <c r="M43" s="87">
        <v>150</v>
      </c>
      <c r="N43" s="86">
        <f>D43+M43</f>
        <v>152</v>
      </c>
      <c r="O43" s="339"/>
      <c r="P43" s="340"/>
      <c r="Q43" s="85">
        <v>183</v>
      </c>
      <c r="R43" s="86">
        <f>D43+Q43</f>
        <v>185</v>
      </c>
      <c r="S43" s="339"/>
      <c r="T43" s="340"/>
      <c r="U43" s="85">
        <v>170</v>
      </c>
      <c r="V43" s="86">
        <f>D43+U43</f>
        <v>172</v>
      </c>
      <c r="W43" s="339"/>
      <c r="X43" s="340"/>
      <c r="Y43" s="86">
        <f t="shared" si="1"/>
        <v>825</v>
      </c>
      <c r="Z43" s="87">
        <f>E43+I43+M43+Q43+U43</f>
        <v>815</v>
      </c>
      <c r="AA43" s="88">
        <f>AVERAGE(F43,J43,N43,R43,V43)</f>
        <v>165</v>
      </c>
      <c r="AB43" s="89">
        <f>AVERAGE(F43,J43,N43,R43,V43)-D43</f>
        <v>163</v>
      </c>
      <c r="AC43" s="332"/>
    </row>
    <row r="44" spans="2:29" s="63" customFormat="1" ht="49.5" customHeight="1">
      <c r="B44" s="343" t="s">
        <v>74</v>
      </c>
      <c r="C44" s="323"/>
      <c r="D44" s="64">
        <f>SUM(D45:D47)</f>
        <v>34</v>
      </c>
      <c r="E44" s="65">
        <f>SUM(E45:E47)</f>
        <v>543</v>
      </c>
      <c r="F44" s="67">
        <f>SUM(F45:F47)</f>
        <v>577</v>
      </c>
      <c r="G44" s="67">
        <f>F48</f>
        <v>552</v>
      </c>
      <c r="H44" s="68" t="str">
        <f>B48</f>
        <v>Kindle</v>
      </c>
      <c r="I44" s="112">
        <f>SUM(I45:I47)</f>
        <v>518</v>
      </c>
      <c r="J44" s="70">
        <f>SUM(J45:J47)</f>
        <v>552</v>
      </c>
      <c r="K44" s="67">
        <f>J56</f>
        <v>572</v>
      </c>
      <c r="L44" s="68" t="str">
        <f>B56</f>
        <v>Dan Arpo</v>
      </c>
      <c r="M44" s="73">
        <f>SUM(M45:M47)</f>
        <v>520</v>
      </c>
      <c r="N44" s="67">
        <f>SUM(N45:N47)</f>
        <v>554</v>
      </c>
      <c r="O44" s="67">
        <f>N40</f>
        <v>510</v>
      </c>
      <c r="P44" s="68" t="str">
        <f>B40</f>
        <v>Ehituse ABC</v>
      </c>
      <c r="Q44" s="73">
        <f>SUM(Q45:Q47)</f>
        <v>438</v>
      </c>
      <c r="R44" s="67">
        <f>SUM(R45:R47)</f>
        <v>472</v>
      </c>
      <c r="S44" s="67">
        <f>R36</f>
        <v>506</v>
      </c>
      <c r="T44" s="68" t="str">
        <f>B36</f>
        <v>Würth</v>
      </c>
      <c r="U44" s="73">
        <f>SUM(U45:U47)</f>
        <v>492</v>
      </c>
      <c r="V44" s="67">
        <f>SUM(V45:V47)</f>
        <v>526</v>
      </c>
      <c r="W44" s="67">
        <f>V52</f>
        <v>570</v>
      </c>
      <c r="X44" s="68" t="str">
        <f>B52</f>
        <v>Maanteed</v>
      </c>
      <c r="Y44" s="74">
        <f t="shared" si="1"/>
        <v>2681</v>
      </c>
      <c r="Z44" s="72">
        <f>SUM(Z45:Z47)</f>
        <v>2511</v>
      </c>
      <c r="AA44" s="92">
        <f>AVERAGE(AA45,AA46,AA47)</f>
        <v>178.73333333333335</v>
      </c>
      <c r="AB44" s="76">
        <f>AVERAGE(AB45,AB46,AB47)</f>
        <v>167.4</v>
      </c>
      <c r="AC44" s="330">
        <f>G45+K45+O45+S45+W45</f>
        <v>2</v>
      </c>
    </row>
    <row r="45" spans="2:29" s="63" customFormat="1" ht="16.5" customHeight="1">
      <c r="B45" s="96" t="s">
        <v>212</v>
      </c>
      <c r="C45" s="97"/>
      <c r="D45" s="77">
        <v>15</v>
      </c>
      <c r="E45" s="78">
        <v>168</v>
      </c>
      <c r="F45" s="81">
        <f>D45+E45</f>
        <v>183</v>
      </c>
      <c r="G45" s="335">
        <v>1</v>
      </c>
      <c r="H45" s="336"/>
      <c r="I45" s="80">
        <v>198</v>
      </c>
      <c r="J45" s="79">
        <f>D45+I45</f>
        <v>213</v>
      </c>
      <c r="K45" s="335">
        <v>0</v>
      </c>
      <c r="L45" s="336"/>
      <c r="M45" s="80">
        <v>191</v>
      </c>
      <c r="N45" s="79">
        <f>D45+M45</f>
        <v>206</v>
      </c>
      <c r="O45" s="335">
        <v>1</v>
      </c>
      <c r="P45" s="336"/>
      <c r="Q45" s="78">
        <v>159</v>
      </c>
      <c r="R45" s="81">
        <f>D45+Q45</f>
        <v>174</v>
      </c>
      <c r="S45" s="335">
        <v>0</v>
      </c>
      <c r="T45" s="336"/>
      <c r="U45" s="78">
        <v>162</v>
      </c>
      <c r="V45" s="81">
        <f>D45+U45</f>
        <v>177</v>
      </c>
      <c r="W45" s="335">
        <v>0</v>
      </c>
      <c r="X45" s="336"/>
      <c r="Y45" s="79">
        <f t="shared" si="1"/>
        <v>953</v>
      </c>
      <c r="Z45" s="80">
        <f>E45+I45+M45+Q45+U45</f>
        <v>878</v>
      </c>
      <c r="AA45" s="82">
        <f>AVERAGE(F45,J45,N45,R45,V45)</f>
        <v>190.6</v>
      </c>
      <c r="AB45" s="83">
        <f>AVERAGE(F45,J45,N45,R45,V45)-D45</f>
        <v>175.6</v>
      </c>
      <c r="AC45" s="331"/>
    </row>
    <row r="46" spans="2:29" s="63" customFormat="1" ht="16.5" customHeight="1">
      <c r="B46" s="333" t="s">
        <v>146</v>
      </c>
      <c r="C46" s="334"/>
      <c r="D46" s="77">
        <v>17</v>
      </c>
      <c r="E46" s="78">
        <v>150</v>
      </c>
      <c r="F46" s="81">
        <f>D46+E46</f>
        <v>167</v>
      </c>
      <c r="G46" s="337"/>
      <c r="H46" s="338"/>
      <c r="I46" s="80">
        <v>154</v>
      </c>
      <c r="J46" s="79">
        <f>D46+I46</f>
        <v>171</v>
      </c>
      <c r="K46" s="337"/>
      <c r="L46" s="338"/>
      <c r="M46" s="80">
        <v>152</v>
      </c>
      <c r="N46" s="79">
        <f>D46+M46</f>
        <v>169</v>
      </c>
      <c r="O46" s="337"/>
      <c r="P46" s="338"/>
      <c r="Q46" s="78">
        <v>124</v>
      </c>
      <c r="R46" s="81">
        <f>D46+Q46</f>
        <v>141</v>
      </c>
      <c r="S46" s="337"/>
      <c r="T46" s="338"/>
      <c r="U46" s="78">
        <v>158</v>
      </c>
      <c r="V46" s="81">
        <f>D46+U46</f>
        <v>175</v>
      </c>
      <c r="W46" s="337"/>
      <c r="X46" s="338"/>
      <c r="Y46" s="79">
        <f t="shared" si="1"/>
        <v>823</v>
      </c>
      <c r="Z46" s="80">
        <f>E46+I46+M46+Q46+U46</f>
        <v>738</v>
      </c>
      <c r="AA46" s="82">
        <f>AVERAGE(F46,J46,N46,R46,V46)</f>
        <v>164.6</v>
      </c>
      <c r="AB46" s="83">
        <f>AVERAGE(F46,J46,N46,R46,V46)-D46</f>
        <v>147.6</v>
      </c>
      <c r="AC46" s="331"/>
    </row>
    <row r="47" spans="2:29" s="63" customFormat="1" ht="16.5" thickBot="1">
      <c r="B47" s="341" t="s">
        <v>154</v>
      </c>
      <c r="C47" s="342"/>
      <c r="D47" s="84">
        <v>2</v>
      </c>
      <c r="E47" s="85">
        <v>225</v>
      </c>
      <c r="F47" s="86">
        <f>D47+E47</f>
        <v>227</v>
      </c>
      <c r="G47" s="339"/>
      <c r="H47" s="340"/>
      <c r="I47" s="87">
        <v>166</v>
      </c>
      <c r="J47" s="86">
        <f>D47+I47</f>
        <v>168</v>
      </c>
      <c r="K47" s="339"/>
      <c r="L47" s="340"/>
      <c r="M47" s="87">
        <v>177</v>
      </c>
      <c r="N47" s="86">
        <f>D47+M47</f>
        <v>179</v>
      </c>
      <c r="O47" s="339"/>
      <c r="P47" s="340"/>
      <c r="Q47" s="85">
        <v>155</v>
      </c>
      <c r="R47" s="86">
        <f>D47+Q47</f>
        <v>157</v>
      </c>
      <c r="S47" s="339"/>
      <c r="T47" s="340"/>
      <c r="U47" s="85">
        <v>172</v>
      </c>
      <c r="V47" s="86">
        <f>D47+U47</f>
        <v>174</v>
      </c>
      <c r="W47" s="339"/>
      <c r="X47" s="340"/>
      <c r="Y47" s="86">
        <f t="shared" si="1"/>
        <v>905</v>
      </c>
      <c r="Z47" s="87">
        <f>E47+I47+M47+Q47+U47</f>
        <v>895</v>
      </c>
      <c r="AA47" s="88">
        <f>AVERAGE(F47,J47,N47,R47,V47)</f>
        <v>181</v>
      </c>
      <c r="AB47" s="89">
        <f>AVERAGE(F47,J47,N47,R47,V47)-D47</f>
        <v>179</v>
      </c>
      <c r="AC47" s="332"/>
    </row>
    <row r="48" spans="2:29" s="63" customFormat="1" ht="49.5" customHeight="1">
      <c r="B48" s="343" t="s">
        <v>134</v>
      </c>
      <c r="C48" s="323"/>
      <c r="D48" s="64">
        <f>SUM(D49:D51)</f>
        <v>82</v>
      </c>
      <c r="E48" s="65">
        <f>SUM(E49:E51)</f>
        <v>470</v>
      </c>
      <c r="F48" s="67">
        <f>SUM(F49:F51)</f>
        <v>552</v>
      </c>
      <c r="G48" s="67">
        <f>F44</f>
        <v>577</v>
      </c>
      <c r="H48" s="68" t="str">
        <f>B44</f>
        <v>Toode</v>
      </c>
      <c r="I48" s="112">
        <f>SUM(I49:I51)</f>
        <v>525</v>
      </c>
      <c r="J48" s="70">
        <f>SUM(J49:J51)</f>
        <v>607</v>
      </c>
      <c r="K48" s="67">
        <f>J40</f>
        <v>493</v>
      </c>
      <c r="L48" s="68" t="str">
        <f>B40</f>
        <v>Ehituse ABC</v>
      </c>
      <c r="M48" s="73">
        <f>SUM(M49:M51)</f>
        <v>487</v>
      </c>
      <c r="N48" s="67">
        <f>SUM(N49:N51)</f>
        <v>569</v>
      </c>
      <c r="O48" s="67">
        <f>N36</f>
        <v>583</v>
      </c>
      <c r="P48" s="68" t="str">
        <f>B36</f>
        <v>Würth</v>
      </c>
      <c r="Q48" s="73">
        <f>SUM(Q49:Q51)</f>
        <v>508</v>
      </c>
      <c r="R48" s="67">
        <f>SUM(R49:R51)</f>
        <v>590</v>
      </c>
      <c r="S48" s="67">
        <f>R52</f>
        <v>557</v>
      </c>
      <c r="T48" s="68" t="str">
        <f>B52</f>
        <v>Maanteed</v>
      </c>
      <c r="U48" s="73">
        <f>SUM(U49:U51)</f>
        <v>458</v>
      </c>
      <c r="V48" s="67">
        <f>SUM(V49:V51)</f>
        <v>540</v>
      </c>
      <c r="W48" s="67">
        <f>V56</f>
        <v>425</v>
      </c>
      <c r="X48" s="68" t="str">
        <f>B56</f>
        <v>Dan Arpo</v>
      </c>
      <c r="Y48" s="74">
        <f t="shared" si="1"/>
        <v>2858</v>
      </c>
      <c r="Z48" s="72">
        <f>SUM(Z49:Z51)</f>
        <v>2448</v>
      </c>
      <c r="AA48" s="92">
        <f>AVERAGE(AA49,AA50,AA51)</f>
        <v>191.20000000000002</v>
      </c>
      <c r="AB48" s="76">
        <f>AVERAGE(AB49,AB50,AB51)</f>
        <v>163.86666666666667</v>
      </c>
      <c r="AC48" s="330">
        <f>G49+K49+O49+S49+W49</f>
        <v>3</v>
      </c>
    </row>
    <row r="49" spans="2:29" s="63" customFormat="1" ht="16.5" customHeight="1">
      <c r="B49" s="333" t="s">
        <v>246</v>
      </c>
      <c r="C49" s="334"/>
      <c r="D49" s="77">
        <v>39</v>
      </c>
      <c r="E49" s="80">
        <v>160</v>
      </c>
      <c r="F49" s="81">
        <f>D49+E49</f>
        <v>199</v>
      </c>
      <c r="G49" s="335">
        <v>0</v>
      </c>
      <c r="H49" s="336"/>
      <c r="I49" s="80">
        <v>133</v>
      </c>
      <c r="J49" s="79">
        <f>D49+I49</f>
        <v>172</v>
      </c>
      <c r="K49" s="335">
        <v>1</v>
      </c>
      <c r="L49" s="336"/>
      <c r="M49" s="80">
        <v>148</v>
      </c>
      <c r="N49" s="79">
        <f>D49+M49</f>
        <v>187</v>
      </c>
      <c r="O49" s="335">
        <v>0</v>
      </c>
      <c r="P49" s="336"/>
      <c r="Q49" s="78">
        <v>142</v>
      </c>
      <c r="R49" s="81">
        <f>D49+Q49</f>
        <v>181</v>
      </c>
      <c r="S49" s="335">
        <v>1</v>
      </c>
      <c r="T49" s="336"/>
      <c r="U49" s="78">
        <v>138</v>
      </c>
      <c r="V49" s="81">
        <f>D49+U49</f>
        <v>177</v>
      </c>
      <c r="W49" s="335">
        <v>1</v>
      </c>
      <c r="X49" s="336"/>
      <c r="Y49" s="79">
        <f>F49+J49+N49+R49+V50</f>
        <v>915</v>
      </c>
      <c r="Z49" s="80">
        <f>E49+I49+M49+Q49+U49</f>
        <v>721</v>
      </c>
      <c r="AA49" s="82">
        <f>AVERAGE(F49,J49,N49,R49,V50)</f>
        <v>183</v>
      </c>
      <c r="AB49" s="83">
        <f>AVERAGE(F49,J49,N49,R49,V50)-D49</f>
        <v>144</v>
      </c>
      <c r="AC49" s="331"/>
    </row>
    <row r="50" spans="2:29" s="63" customFormat="1" ht="16.5" customHeight="1">
      <c r="B50" s="333" t="s">
        <v>175</v>
      </c>
      <c r="C50" s="334"/>
      <c r="D50" s="77">
        <v>36</v>
      </c>
      <c r="E50" s="98">
        <v>122</v>
      </c>
      <c r="F50" s="81">
        <f>D50+E50</f>
        <v>158</v>
      </c>
      <c r="G50" s="337"/>
      <c r="H50" s="338"/>
      <c r="I50" s="80">
        <v>189</v>
      </c>
      <c r="J50" s="79">
        <f>D50+I50</f>
        <v>225</v>
      </c>
      <c r="K50" s="337"/>
      <c r="L50" s="338"/>
      <c r="M50" s="80">
        <v>123</v>
      </c>
      <c r="N50" s="79">
        <f>D50+M50</f>
        <v>159</v>
      </c>
      <c r="O50" s="337"/>
      <c r="P50" s="338"/>
      <c r="Q50" s="78">
        <v>189</v>
      </c>
      <c r="R50" s="81">
        <f>D50+Q50</f>
        <v>225</v>
      </c>
      <c r="S50" s="337"/>
      <c r="T50" s="338"/>
      <c r="U50" s="78">
        <v>140</v>
      </c>
      <c r="V50" s="81">
        <f>D50+U50</f>
        <v>176</v>
      </c>
      <c r="W50" s="337"/>
      <c r="X50" s="338"/>
      <c r="Y50" s="79">
        <f>F50+J50+N50+R50+V51</f>
        <v>954</v>
      </c>
      <c r="Z50" s="80">
        <f>E50+I50+M50+Q50+U50</f>
        <v>763</v>
      </c>
      <c r="AA50" s="82">
        <f>AVERAGE(F50,J50,N50,R50,V51)</f>
        <v>190.8</v>
      </c>
      <c r="AB50" s="83">
        <f>AVERAGE(F50,J50,N50,R50,V51)-D50</f>
        <v>154.8</v>
      </c>
      <c r="AC50" s="331"/>
    </row>
    <row r="51" spans="2:29" s="63" customFormat="1" ht="16.5" thickBot="1">
      <c r="B51" s="341" t="s">
        <v>177</v>
      </c>
      <c r="C51" s="342"/>
      <c r="D51" s="84">
        <v>7</v>
      </c>
      <c r="E51" s="85">
        <v>188</v>
      </c>
      <c r="F51" s="81">
        <f>D51+E51</f>
        <v>195</v>
      </c>
      <c r="G51" s="339"/>
      <c r="H51" s="340"/>
      <c r="I51" s="87">
        <v>203</v>
      </c>
      <c r="J51" s="86">
        <f>D51+I51</f>
        <v>210</v>
      </c>
      <c r="K51" s="339"/>
      <c r="L51" s="340"/>
      <c r="M51" s="87">
        <v>216</v>
      </c>
      <c r="N51" s="86">
        <f>D51+M51</f>
        <v>223</v>
      </c>
      <c r="O51" s="339"/>
      <c r="P51" s="340"/>
      <c r="Q51" s="85">
        <v>177</v>
      </c>
      <c r="R51" s="86">
        <f>D51+Q51</f>
        <v>184</v>
      </c>
      <c r="S51" s="339"/>
      <c r="T51" s="340"/>
      <c r="U51" s="85">
        <v>180</v>
      </c>
      <c r="V51" s="86">
        <f>D51+U51</f>
        <v>187</v>
      </c>
      <c r="W51" s="339"/>
      <c r="X51" s="340"/>
      <c r="Y51" s="86">
        <f>F51+J51+N51+R51+V51</f>
        <v>999</v>
      </c>
      <c r="Z51" s="87">
        <f>E51+I51+M51+Q51+U51</f>
        <v>964</v>
      </c>
      <c r="AA51" s="88">
        <f>AVERAGE(F51,J51,N51,R51,V51)</f>
        <v>199.8</v>
      </c>
      <c r="AB51" s="89">
        <f>AVERAGE(F51,J51,N51,R51,V51)-D51</f>
        <v>192.8</v>
      </c>
      <c r="AC51" s="332"/>
    </row>
    <row r="52" spans="2:29" s="63" customFormat="1" ht="49.5" customHeight="1">
      <c r="B52" s="346" t="s">
        <v>66</v>
      </c>
      <c r="C52" s="347"/>
      <c r="D52" s="64">
        <f>SUM(D53:D55)</f>
        <v>44</v>
      </c>
      <c r="E52" s="65">
        <f>SUM(E53:E55)</f>
        <v>482</v>
      </c>
      <c r="F52" s="93">
        <f>SUM(F53:F55)</f>
        <v>526</v>
      </c>
      <c r="G52" s="67">
        <f>F40</f>
        <v>530</v>
      </c>
      <c r="H52" s="68" t="str">
        <f>B40</f>
        <v>Ehituse ABC</v>
      </c>
      <c r="I52" s="112">
        <f>SUM(I53:I55)</f>
        <v>560</v>
      </c>
      <c r="J52" s="70">
        <f>SUM(J53:J55)</f>
        <v>604</v>
      </c>
      <c r="K52" s="67">
        <f>J36</f>
        <v>622</v>
      </c>
      <c r="L52" s="68" t="str">
        <f>B36</f>
        <v>Würth</v>
      </c>
      <c r="M52" s="73">
        <f>SUM(M53:M55)</f>
        <v>456</v>
      </c>
      <c r="N52" s="67">
        <f>SUM(N53:N55)</f>
        <v>500</v>
      </c>
      <c r="O52" s="67">
        <f>N56</f>
        <v>479</v>
      </c>
      <c r="P52" s="68" t="str">
        <f>B56</f>
        <v>Dan Arpo</v>
      </c>
      <c r="Q52" s="73">
        <f>SUM(Q53:Q55)</f>
        <v>513</v>
      </c>
      <c r="R52" s="67">
        <f>SUM(R53:R55)</f>
        <v>557</v>
      </c>
      <c r="S52" s="67">
        <f>R48</f>
        <v>590</v>
      </c>
      <c r="T52" s="68" t="str">
        <f>B48</f>
        <v>Kindle</v>
      </c>
      <c r="U52" s="73">
        <f>SUM(U53:U55)</f>
        <v>526</v>
      </c>
      <c r="V52" s="67">
        <f>SUM(V53:V55)</f>
        <v>570</v>
      </c>
      <c r="W52" s="67">
        <f>V44</f>
        <v>526</v>
      </c>
      <c r="X52" s="68" t="str">
        <f>B44</f>
        <v>Toode</v>
      </c>
      <c r="Y52" s="74">
        <f t="shared" si="1"/>
        <v>2757</v>
      </c>
      <c r="Z52" s="72">
        <f>SUM(Z53:Z55)</f>
        <v>2537</v>
      </c>
      <c r="AA52" s="92">
        <f>AVERAGE(AA53,AA54,AA55)</f>
        <v>183.79999999999998</v>
      </c>
      <c r="AB52" s="76">
        <f>AVERAGE(AB53,AB54,AB55)</f>
        <v>169.13333333333333</v>
      </c>
      <c r="AC52" s="330">
        <f>G53+K53+O53+S53+W53</f>
        <v>2</v>
      </c>
    </row>
    <row r="53" spans="2:29" s="63" customFormat="1" ht="16.5" customHeight="1">
      <c r="B53" s="333" t="s">
        <v>127</v>
      </c>
      <c r="C53" s="334"/>
      <c r="D53" s="77">
        <v>35</v>
      </c>
      <c r="E53" s="80">
        <v>135</v>
      </c>
      <c r="F53" s="81">
        <f>D53+E53</f>
        <v>170</v>
      </c>
      <c r="G53" s="335">
        <v>0</v>
      </c>
      <c r="H53" s="336"/>
      <c r="I53" s="80">
        <v>140</v>
      </c>
      <c r="J53" s="79">
        <f>D53+I53</f>
        <v>175</v>
      </c>
      <c r="K53" s="335">
        <v>0</v>
      </c>
      <c r="L53" s="336"/>
      <c r="M53" s="80">
        <v>149</v>
      </c>
      <c r="N53" s="79">
        <f>D53+M53</f>
        <v>184</v>
      </c>
      <c r="O53" s="335">
        <v>1</v>
      </c>
      <c r="P53" s="336"/>
      <c r="Q53" s="78">
        <v>162</v>
      </c>
      <c r="R53" s="81">
        <f>D53+Q53</f>
        <v>197</v>
      </c>
      <c r="S53" s="335">
        <v>0</v>
      </c>
      <c r="T53" s="336"/>
      <c r="U53" s="78">
        <v>130</v>
      </c>
      <c r="V53" s="81">
        <f>D53+U53</f>
        <v>165</v>
      </c>
      <c r="W53" s="335">
        <v>1</v>
      </c>
      <c r="X53" s="336"/>
      <c r="Y53" s="79">
        <f t="shared" si="1"/>
        <v>891</v>
      </c>
      <c r="Z53" s="80">
        <f>E53+I53+M53+Q53+U53</f>
        <v>716</v>
      </c>
      <c r="AA53" s="82">
        <f>AVERAGE(F53,J53,N53,R53,V53)</f>
        <v>178.2</v>
      </c>
      <c r="AB53" s="83">
        <f>AVERAGE(F53,J53,N53,R53,V53)-D53</f>
        <v>143.2</v>
      </c>
      <c r="AC53" s="331"/>
    </row>
    <row r="54" spans="2:29" s="63" customFormat="1" ht="16.5" customHeight="1">
      <c r="B54" s="333" t="s">
        <v>128</v>
      </c>
      <c r="C54" s="334"/>
      <c r="D54" s="77">
        <v>4</v>
      </c>
      <c r="E54" s="78">
        <v>142</v>
      </c>
      <c r="F54" s="81">
        <f>D54+E54</f>
        <v>146</v>
      </c>
      <c r="G54" s="337"/>
      <c r="H54" s="338"/>
      <c r="I54" s="80">
        <v>203</v>
      </c>
      <c r="J54" s="79">
        <f>D54+I54</f>
        <v>207</v>
      </c>
      <c r="K54" s="337"/>
      <c r="L54" s="338"/>
      <c r="M54" s="80">
        <v>157</v>
      </c>
      <c r="N54" s="79">
        <f>D54+M54</f>
        <v>161</v>
      </c>
      <c r="O54" s="337"/>
      <c r="P54" s="338"/>
      <c r="Q54" s="78">
        <v>155</v>
      </c>
      <c r="R54" s="81">
        <f>D54+Q54</f>
        <v>159</v>
      </c>
      <c r="S54" s="337"/>
      <c r="T54" s="338"/>
      <c r="U54" s="78">
        <v>171</v>
      </c>
      <c r="V54" s="81">
        <f>D54+U54</f>
        <v>175</v>
      </c>
      <c r="W54" s="337"/>
      <c r="X54" s="338"/>
      <c r="Y54" s="79">
        <f t="shared" si="1"/>
        <v>848</v>
      </c>
      <c r="Z54" s="80">
        <f>E54+I54+M54+Q54+U54</f>
        <v>828</v>
      </c>
      <c r="AA54" s="82">
        <f>AVERAGE(F54,J54,N54,R54,V54)</f>
        <v>169.6</v>
      </c>
      <c r="AB54" s="83">
        <f>AVERAGE(F54,J54,N54,R54,V54)-D54</f>
        <v>165.6</v>
      </c>
      <c r="AC54" s="331"/>
    </row>
    <row r="55" spans="2:29" s="63" customFormat="1" ht="16.5" thickBot="1">
      <c r="B55" s="341" t="s">
        <v>129</v>
      </c>
      <c r="C55" s="342"/>
      <c r="D55" s="84">
        <v>5</v>
      </c>
      <c r="E55" s="85">
        <v>205</v>
      </c>
      <c r="F55" s="81">
        <f>D55+E55</f>
        <v>210</v>
      </c>
      <c r="G55" s="339"/>
      <c r="H55" s="340"/>
      <c r="I55" s="87">
        <v>217</v>
      </c>
      <c r="J55" s="86">
        <f>D55+I55</f>
        <v>222</v>
      </c>
      <c r="K55" s="339"/>
      <c r="L55" s="340"/>
      <c r="M55" s="87">
        <v>150</v>
      </c>
      <c r="N55" s="86">
        <f>D55+M55</f>
        <v>155</v>
      </c>
      <c r="O55" s="339"/>
      <c r="P55" s="340"/>
      <c r="Q55" s="85">
        <v>196</v>
      </c>
      <c r="R55" s="86">
        <f>D55+Q55</f>
        <v>201</v>
      </c>
      <c r="S55" s="339"/>
      <c r="T55" s="340"/>
      <c r="U55" s="85">
        <v>225</v>
      </c>
      <c r="V55" s="86">
        <f>D55+U55</f>
        <v>230</v>
      </c>
      <c r="W55" s="339"/>
      <c r="X55" s="340"/>
      <c r="Y55" s="86">
        <f t="shared" si="1"/>
        <v>1018</v>
      </c>
      <c r="Z55" s="87">
        <f>E55+I55+M55+Q55+U55</f>
        <v>993</v>
      </c>
      <c r="AA55" s="88">
        <f>AVERAGE(F55,J55,N55,R55,V55)</f>
        <v>203.6</v>
      </c>
      <c r="AB55" s="89">
        <f>AVERAGE(F55,J55,N55,R55,V55)-D55</f>
        <v>198.6</v>
      </c>
      <c r="AC55" s="332"/>
    </row>
    <row r="56" spans="2:29" s="63" customFormat="1" ht="49.5" customHeight="1">
      <c r="B56" s="343" t="s">
        <v>72</v>
      </c>
      <c r="C56" s="323"/>
      <c r="D56" s="64">
        <f>SUM(D57:D59)</f>
        <v>55</v>
      </c>
      <c r="E56" s="65">
        <f>SUM(E57:E59)</f>
        <v>516</v>
      </c>
      <c r="F56" s="93">
        <f>SUM(F57:F59)</f>
        <v>571</v>
      </c>
      <c r="G56" s="93">
        <f>F36</f>
        <v>631</v>
      </c>
      <c r="H56" s="71" t="str">
        <f>B36</f>
        <v>Würth</v>
      </c>
      <c r="I56" s="69">
        <f>SUM(I57:I59)</f>
        <v>517</v>
      </c>
      <c r="J56" s="70">
        <f>SUM(J57:J59)</f>
        <v>572</v>
      </c>
      <c r="K56" s="67">
        <f>J44</f>
        <v>552</v>
      </c>
      <c r="L56" s="68" t="str">
        <f>B44</f>
        <v>Toode</v>
      </c>
      <c r="M56" s="73">
        <f>SUM(M57:M59)</f>
        <v>424</v>
      </c>
      <c r="N56" s="67">
        <f>SUM(N57:N59)</f>
        <v>479</v>
      </c>
      <c r="O56" s="67">
        <f>N52</f>
        <v>500</v>
      </c>
      <c r="P56" s="68" t="str">
        <f>B52</f>
        <v>Maanteed</v>
      </c>
      <c r="Q56" s="73">
        <f>SUM(Q57:Q59)</f>
        <v>393</v>
      </c>
      <c r="R56" s="67">
        <f>SUM(R57:R59)</f>
        <v>448</v>
      </c>
      <c r="S56" s="67">
        <f>R40</f>
        <v>549</v>
      </c>
      <c r="T56" s="68" t="str">
        <f>B40</f>
        <v>Ehituse ABC</v>
      </c>
      <c r="U56" s="73">
        <f>SUM(U57:U59)</f>
        <v>370</v>
      </c>
      <c r="V56" s="67">
        <f>SUM(V57:V59)</f>
        <v>425</v>
      </c>
      <c r="W56" s="67">
        <f>V48</f>
        <v>540</v>
      </c>
      <c r="X56" s="68" t="str">
        <f>B48</f>
        <v>Kindle</v>
      </c>
      <c r="Y56" s="74">
        <f t="shared" si="1"/>
        <v>2495</v>
      </c>
      <c r="Z56" s="72">
        <f>SUM(Z57:Z59)</f>
        <v>2220</v>
      </c>
      <c r="AA56" s="92">
        <f>AVERAGE(AA57,AA58,AA59)</f>
        <v>166.33333333333334</v>
      </c>
      <c r="AB56" s="76">
        <f>AVERAGE(AB57,AB58,AB59)</f>
        <v>148</v>
      </c>
      <c r="AC56" s="330">
        <f>G57+K57+O57+S57+W57</f>
        <v>1</v>
      </c>
    </row>
    <row r="57" spans="2:29" s="63" customFormat="1" ht="16.5" customHeight="1">
      <c r="B57" s="333" t="s">
        <v>132</v>
      </c>
      <c r="C57" s="334"/>
      <c r="D57" s="77">
        <v>17</v>
      </c>
      <c r="E57" s="78">
        <v>211</v>
      </c>
      <c r="F57" s="81">
        <f>D57+E57</f>
        <v>228</v>
      </c>
      <c r="G57" s="335">
        <v>0</v>
      </c>
      <c r="H57" s="336"/>
      <c r="I57" s="80">
        <v>165</v>
      </c>
      <c r="J57" s="79">
        <f>D57+I57</f>
        <v>182</v>
      </c>
      <c r="K57" s="335">
        <v>1</v>
      </c>
      <c r="L57" s="336"/>
      <c r="M57" s="80">
        <v>164</v>
      </c>
      <c r="N57" s="79">
        <f>D57+M57</f>
        <v>181</v>
      </c>
      <c r="O57" s="335">
        <v>0</v>
      </c>
      <c r="P57" s="336"/>
      <c r="Q57" s="78">
        <v>127</v>
      </c>
      <c r="R57" s="81">
        <f>D57+Q57</f>
        <v>144</v>
      </c>
      <c r="S57" s="335">
        <v>0</v>
      </c>
      <c r="T57" s="336"/>
      <c r="U57" s="78">
        <v>109</v>
      </c>
      <c r="V57" s="81">
        <f>D57+U57</f>
        <v>126</v>
      </c>
      <c r="W57" s="335">
        <v>0</v>
      </c>
      <c r="X57" s="336"/>
      <c r="Y57" s="79">
        <f>F57+J57+N57+R57+V57</f>
        <v>861</v>
      </c>
      <c r="Z57" s="80">
        <f>E57+I57+M57+Q57+U57</f>
        <v>776</v>
      </c>
      <c r="AA57" s="82">
        <f>AVERAGE(F57,J57,N57,R57,V57)</f>
        <v>172.2</v>
      </c>
      <c r="AB57" s="83">
        <f>AVERAGE(F57,J57,N57,R57,V57)-D57</f>
        <v>155.2</v>
      </c>
      <c r="AC57" s="331"/>
    </row>
    <row r="58" spans="2:29" s="63" customFormat="1" ht="16.5" customHeight="1">
      <c r="B58" s="333" t="s">
        <v>131</v>
      </c>
      <c r="C58" s="334"/>
      <c r="D58" s="77">
        <v>21</v>
      </c>
      <c r="E58" s="78">
        <v>117</v>
      </c>
      <c r="F58" s="81">
        <f>D58+E58</f>
        <v>138</v>
      </c>
      <c r="G58" s="337"/>
      <c r="H58" s="338"/>
      <c r="I58" s="80">
        <v>152</v>
      </c>
      <c r="J58" s="79">
        <f>D58+I58</f>
        <v>173</v>
      </c>
      <c r="K58" s="337"/>
      <c r="L58" s="338"/>
      <c r="M58" s="80">
        <v>102</v>
      </c>
      <c r="N58" s="79">
        <f>D58+M58</f>
        <v>123</v>
      </c>
      <c r="O58" s="337"/>
      <c r="P58" s="338"/>
      <c r="Q58" s="78">
        <v>126</v>
      </c>
      <c r="R58" s="81">
        <f>D58+Q58</f>
        <v>147</v>
      </c>
      <c r="S58" s="337"/>
      <c r="T58" s="338"/>
      <c r="U58" s="78">
        <v>98</v>
      </c>
      <c r="V58" s="81">
        <f>D58+U58</f>
        <v>119</v>
      </c>
      <c r="W58" s="337"/>
      <c r="X58" s="338"/>
      <c r="Y58" s="79">
        <f>F58+J58+N58+R58+V58</f>
        <v>700</v>
      </c>
      <c r="Z58" s="80">
        <f>E58+I58+M58+Q58+U58</f>
        <v>595</v>
      </c>
      <c r="AA58" s="82">
        <f>AVERAGE(F58,J58,N58,R58,V58)</f>
        <v>140</v>
      </c>
      <c r="AB58" s="83">
        <f>AVERAGE(F58,J58,N58,R58,V58)-D58</f>
        <v>119</v>
      </c>
      <c r="AC58" s="331"/>
    </row>
    <row r="59" spans="2:29" s="63" customFormat="1" ht="16.5" thickBot="1">
      <c r="B59" s="341" t="s">
        <v>130</v>
      </c>
      <c r="C59" s="342"/>
      <c r="D59" s="84">
        <v>17</v>
      </c>
      <c r="E59" s="85">
        <v>188</v>
      </c>
      <c r="F59" s="86">
        <f>D59+E59</f>
        <v>205</v>
      </c>
      <c r="G59" s="339"/>
      <c r="H59" s="340"/>
      <c r="I59" s="87">
        <v>200</v>
      </c>
      <c r="J59" s="86">
        <f>D59+I59</f>
        <v>217</v>
      </c>
      <c r="K59" s="339"/>
      <c r="L59" s="340"/>
      <c r="M59" s="87">
        <v>158</v>
      </c>
      <c r="N59" s="86">
        <f>D59+M59</f>
        <v>175</v>
      </c>
      <c r="O59" s="339"/>
      <c r="P59" s="340"/>
      <c r="Q59" s="87">
        <v>140</v>
      </c>
      <c r="R59" s="86">
        <f>D59+Q59</f>
        <v>157</v>
      </c>
      <c r="S59" s="339"/>
      <c r="T59" s="340"/>
      <c r="U59" s="87">
        <v>163</v>
      </c>
      <c r="V59" s="86">
        <f>D59+U59</f>
        <v>180</v>
      </c>
      <c r="W59" s="339"/>
      <c r="X59" s="340"/>
      <c r="Y59" s="86">
        <f>F59+J59+N59+R59+V59</f>
        <v>934</v>
      </c>
      <c r="Z59" s="87">
        <f>E59+I59+M59+Q59+U59</f>
        <v>849</v>
      </c>
      <c r="AA59" s="88">
        <f>AVERAGE(F59,J59,N59,R59,V59)</f>
        <v>186.8</v>
      </c>
      <c r="AB59" s="89">
        <f>AVERAGE(F59,J59,N59,R59,V59)-D59</f>
        <v>169.8</v>
      </c>
      <c r="AC59" s="332"/>
    </row>
    <row r="60" spans="2:29" s="63" customFormat="1" ht="24" customHeight="1">
      <c r="B60" s="115"/>
      <c r="C60" s="115"/>
      <c r="D60" s="100"/>
      <c r="E60" s="101"/>
      <c r="F60" s="102"/>
      <c r="G60" s="103"/>
      <c r="H60" s="103"/>
      <c r="I60" s="101"/>
      <c r="J60" s="102"/>
      <c r="K60" s="103"/>
      <c r="L60" s="103"/>
      <c r="M60" s="101"/>
      <c r="N60" s="102"/>
      <c r="O60" s="103"/>
      <c r="P60" s="103"/>
      <c r="Q60" s="101"/>
      <c r="R60" s="102"/>
      <c r="S60" s="103"/>
      <c r="T60" s="103"/>
      <c r="U60" s="101"/>
      <c r="V60" s="102"/>
      <c r="W60" s="103"/>
      <c r="X60" s="103"/>
      <c r="Y60" s="102"/>
      <c r="Z60" s="113"/>
      <c r="AA60" s="105"/>
      <c r="AB60" s="104"/>
      <c r="AC60" s="106"/>
    </row>
    <row r="61" spans="2:29" ht="24" customHeight="1">
      <c r="B61" s="1"/>
      <c r="C61" s="1"/>
      <c r="D61" s="1"/>
      <c r="E61" s="42"/>
      <c r="F61" s="4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7.25" customHeight="1">
      <c r="B62" s="233"/>
      <c r="C62" s="1"/>
      <c r="D62" s="1"/>
      <c r="E62" s="42"/>
      <c r="F62" s="358" t="s">
        <v>273</v>
      </c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1"/>
      <c r="T62" s="1"/>
      <c r="U62" s="1"/>
      <c r="V62" s="1"/>
      <c r="W62" s="359" t="s">
        <v>59</v>
      </c>
      <c r="X62" s="359"/>
      <c r="Y62" s="359"/>
      <c r="Z62" s="359"/>
      <c r="AA62" s="1"/>
      <c r="AB62" s="1"/>
      <c r="AC62" s="1"/>
    </row>
    <row r="63" spans="2:29" ht="32.25" customHeight="1" thickBot="1">
      <c r="B63" s="234" t="s">
        <v>93</v>
      </c>
      <c r="C63" s="232"/>
      <c r="D63" s="1"/>
      <c r="E63" s="42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1"/>
      <c r="T63" s="1"/>
      <c r="U63" s="1"/>
      <c r="V63" s="1"/>
      <c r="W63" s="360"/>
      <c r="X63" s="360"/>
      <c r="Y63" s="360"/>
      <c r="Z63" s="360"/>
      <c r="AA63" s="1"/>
      <c r="AB63" s="1"/>
      <c r="AC63" s="1"/>
    </row>
    <row r="64" spans="2:29" s="44" customFormat="1" ht="17.25" customHeight="1">
      <c r="B64" s="367" t="s">
        <v>1</v>
      </c>
      <c r="C64" s="368"/>
      <c r="D64" s="117" t="s">
        <v>31</v>
      </c>
      <c r="E64" s="116"/>
      <c r="F64" s="48" t="s">
        <v>35</v>
      </c>
      <c r="G64" s="352" t="s">
        <v>36</v>
      </c>
      <c r="H64" s="352"/>
      <c r="I64" s="48"/>
      <c r="J64" s="48" t="s">
        <v>37</v>
      </c>
      <c r="K64" s="352" t="s">
        <v>36</v>
      </c>
      <c r="L64" s="352"/>
      <c r="M64" s="48"/>
      <c r="N64" s="48" t="s">
        <v>38</v>
      </c>
      <c r="O64" s="352" t="s">
        <v>36</v>
      </c>
      <c r="P64" s="352"/>
      <c r="Q64" s="48"/>
      <c r="R64" s="48" t="s">
        <v>39</v>
      </c>
      <c r="S64" s="352" t="s">
        <v>36</v>
      </c>
      <c r="T64" s="352"/>
      <c r="U64" s="49"/>
      <c r="V64" s="48" t="s">
        <v>40</v>
      </c>
      <c r="W64" s="352" t="s">
        <v>36</v>
      </c>
      <c r="X64" s="352"/>
      <c r="Y64" s="48" t="s">
        <v>41</v>
      </c>
      <c r="Z64" s="50"/>
      <c r="AA64" s="108" t="s">
        <v>42</v>
      </c>
      <c r="AB64" s="52" t="s">
        <v>43</v>
      </c>
      <c r="AC64" s="53" t="s">
        <v>41</v>
      </c>
    </row>
    <row r="65" spans="2:29" s="44" customFormat="1" ht="17.25" customHeight="1" thickBot="1">
      <c r="B65" s="353" t="s">
        <v>44</v>
      </c>
      <c r="C65" s="354"/>
      <c r="D65" s="119"/>
      <c r="E65" s="118"/>
      <c r="F65" s="55" t="s">
        <v>45</v>
      </c>
      <c r="G65" s="355" t="s">
        <v>46</v>
      </c>
      <c r="H65" s="355"/>
      <c r="I65" s="55"/>
      <c r="J65" s="55" t="s">
        <v>45</v>
      </c>
      <c r="K65" s="355" t="s">
        <v>46</v>
      </c>
      <c r="L65" s="355"/>
      <c r="M65" s="55"/>
      <c r="N65" s="55" t="s">
        <v>45</v>
      </c>
      <c r="O65" s="355" t="s">
        <v>46</v>
      </c>
      <c r="P65" s="355"/>
      <c r="Q65" s="55"/>
      <c r="R65" s="55" t="s">
        <v>45</v>
      </c>
      <c r="S65" s="355" t="s">
        <v>46</v>
      </c>
      <c r="T65" s="355"/>
      <c r="U65" s="57"/>
      <c r="V65" s="55" t="s">
        <v>45</v>
      </c>
      <c r="W65" s="355" t="s">
        <v>46</v>
      </c>
      <c r="X65" s="355"/>
      <c r="Y65" s="55" t="s">
        <v>45</v>
      </c>
      <c r="Z65" s="59" t="s">
        <v>47</v>
      </c>
      <c r="AA65" s="60" t="s">
        <v>48</v>
      </c>
      <c r="AB65" s="61" t="s">
        <v>49</v>
      </c>
      <c r="AC65" s="120" t="s">
        <v>50</v>
      </c>
    </row>
    <row r="66" spans="2:29" s="63" customFormat="1" ht="49.5" customHeight="1">
      <c r="B66" s="343" t="s">
        <v>72</v>
      </c>
      <c r="C66" s="323"/>
      <c r="D66" s="90">
        <f>SUM(D67:D69)</f>
        <v>56</v>
      </c>
      <c r="E66" s="65">
        <f>SUM(E67:E69)</f>
        <v>517</v>
      </c>
      <c r="F66" s="66">
        <f>SUM(F67:F69)</f>
        <v>573</v>
      </c>
      <c r="G66" s="67">
        <f>F86</f>
        <v>510</v>
      </c>
      <c r="H66" s="68" t="str">
        <f>B86</f>
        <v>RMK Spordiklubi</v>
      </c>
      <c r="I66" s="112">
        <f>SUM(I67:I69)</f>
        <v>441</v>
      </c>
      <c r="J66" s="70">
        <f>SUM(J67:J69)</f>
        <v>497</v>
      </c>
      <c r="K66" s="70">
        <f>J82</f>
        <v>583</v>
      </c>
      <c r="L66" s="68" t="str">
        <f>B82</f>
        <v>Jeld Wen</v>
      </c>
      <c r="M66" s="73">
        <f>SUM(M67:M69)</f>
        <v>512</v>
      </c>
      <c r="N66" s="67">
        <f>SUM(N67:N69)</f>
        <v>568</v>
      </c>
      <c r="O66" s="67">
        <f>N78</f>
        <v>595</v>
      </c>
      <c r="P66" s="68" t="str">
        <f>B78</f>
        <v>Taaravainu</v>
      </c>
      <c r="Q66" s="73">
        <f>SUM(Q67:Q69)</f>
        <v>585</v>
      </c>
      <c r="R66" s="67">
        <f>SUM(R67:R69)</f>
        <v>641</v>
      </c>
      <c r="S66" s="67">
        <f>R74</f>
        <v>525</v>
      </c>
      <c r="T66" s="68" t="str">
        <f>B74</f>
        <v>Maanteed</v>
      </c>
      <c r="U66" s="73">
        <f>SUM(U67:U69)</f>
        <v>523</v>
      </c>
      <c r="V66" s="67">
        <f>SUM(V67:V69)</f>
        <v>579</v>
      </c>
      <c r="W66" s="67">
        <f>V70</f>
        <v>548</v>
      </c>
      <c r="X66" s="68" t="str">
        <f>B70</f>
        <v>Telfer </v>
      </c>
      <c r="Y66" s="91">
        <f aca="true" t="shared" si="2" ref="Y66:Y86">F66+J66+N66+R66+V66</f>
        <v>2858</v>
      </c>
      <c r="Z66" s="73">
        <f>SUM(Z67:Z69)</f>
        <v>2578</v>
      </c>
      <c r="AA66" s="75">
        <f>AVERAGE(AA67,AA68,AA69)</f>
        <v>190.5333333333333</v>
      </c>
      <c r="AB66" s="121">
        <f>AVERAGE(AB67,AB68,AB69)</f>
        <v>171.86666666666665</v>
      </c>
      <c r="AC66" s="331">
        <f>G67+K67+O67+S67+W67</f>
        <v>3</v>
      </c>
    </row>
    <row r="67" spans="2:29" s="63" customFormat="1" ht="17.25" customHeight="1">
      <c r="B67" s="333" t="s">
        <v>132</v>
      </c>
      <c r="C67" s="334"/>
      <c r="D67" s="77">
        <v>18</v>
      </c>
      <c r="E67" s="78">
        <v>189</v>
      </c>
      <c r="F67" s="81">
        <f>D67+E67</f>
        <v>207</v>
      </c>
      <c r="G67" s="335">
        <v>1</v>
      </c>
      <c r="H67" s="336"/>
      <c r="I67" s="80">
        <v>138</v>
      </c>
      <c r="J67" s="79">
        <f>D67+I67</f>
        <v>156</v>
      </c>
      <c r="K67" s="335">
        <v>0</v>
      </c>
      <c r="L67" s="336"/>
      <c r="M67" s="80">
        <v>174</v>
      </c>
      <c r="N67" s="79">
        <f>D67+M67</f>
        <v>192</v>
      </c>
      <c r="O67" s="335">
        <v>0</v>
      </c>
      <c r="P67" s="336"/>
      <c r="Q67" s="80">
        <v>197</v>
      </c>
      <c r="R67" s="81">
        <f>D67+Q67</f>
        <v>215</v>
      </c>
      <c r="S67" s="335">
        <v>1</v>
      </c>
      <c r="T67" s="336"/>
      <c r="U67" s="78">
        <v>188</v>
      </c>
      <c r="V67" s="81">
        <f>D67+U67</f>
        <v>206</v>
      </c>
      <c r="W67" s="335">
        <v>1</v>
      </c>
      <c r="X67" s="336"/>
      <c r="Y67" s="79">
        <f>F67+J67+N67+R67+V67</f>
        <v>976</v>
      </c>
      <c r="Z67" s="80">
        <f>E67+I67+M67+Q67+U67</f>
        <v>886</v>
      </c>
      <c r="AA67" s="82">
        <f>AVERAGE(F67,J67,N67,R67,V67)</f>
        <v>195.2</v>
      </c>
      <c r="AB67" s="83">
        <f>AVERAGE(F67,J67,N67,R67,V67)-D67</f>
        <v>177.2</v>
      </c>
      <c r="AC67" s="331"/>
    </row>
    <row r="68" spans="2:29" s="63" customFormat="1" ht="17.25" customHeight="1">
      <c r="B68" s="333" t="s">
        <v>131</v>
      </c>
      <c r="C68" s="334"/>
      <c r="D68" s="77">
        <v>21</v>
      </c>
      <c r="E68" s="78">
        <v>160</v>
      </c>
      <c r="F68" s="81">
        <f>D68+E68</f>
        <v>181</v>
      </c>
      <c r="G68" s="337"/>
      <c r="H68" s="338"/>
      <c r="I68" s="80">
        <v>149</v>
      </c>
      <c r="J68" s="79">
        <f>D68+I68</f>
        <v>170</v>
      </c>
      <c r="K68" s="337"/>
      <c r="L68" s="338"/>
      <c r="M68" s="80">
        <v>183</v>
      </c>
      <c r="N68" s="79">
        <f>D68+M68</f>
        <v>204</v>
      </c>
      <c r="O68" s="337"/>
      <c r="P68" s="338"/>
      <c r="Q68" s="78">
        <v>174</v>
      </c>
      <c r="R68" s="81">
        <f>D68+Q68</f>
        <v>195</v>
      </c>
      <c r="S68" s="337"/>
      <c r="T68" s="338"/>
      <c r="U68" s="78">
        <v>162</v>
      </c>
      <c r="V68" s="81">
        <f>D68+U68</f>
        <v>183</v>
      </c>
      <c r="W68" s="337"/>
      <c r="X68" s="338"/>
      <c r="Y68" s="79">
        <f t="shared" si="2"/>
        <v>933</v>
      </c>
      <c r="Z68" s="80">
        <f>E68+I68+M68+Q68+U68</f>
        <v>828</v>
      </c>
      <c r="AA68" s="82">
        <f>AVERAGE(F68,J68,N68,R68,V68)</f>
        <v>186.6</v>
      </c>
      <c r="AB68" s="83">
        <f>AVERAGE(F68,J68,N68,R68,V68)-D68</f>
        <v>165.6</v>
      </c>
      <c r="AC68" s="331"/>
    </row>
    <row r="69" spans="2:29" s="63" customFormat="1" ht="17.25" customHeight="1" thickBot="1">
      <c r="B69" s="341" t="s">
        <v>130</v>
      </c>
      <c r="C69" s="342"/>
      <c r="D69" s="124">
        <v>17</v>
      </c>
      <c r="E69" s="85">
        <v>168</v>
      </c>
      <c r="F69" s="81">
        <f>D69+E69</f>
        <v>185</v>
      </c>
      <c r="G69" s="339"/>
      <c r="H69" s="340"/>
      <c r="I69" s="87">
        <v>154</v>
      </c>
      <c r="J69" s="79">
        <f>D69+I69</f>
        <v>171</v>
      </c>
      <c r="K69" s="339"/>
      <c r="L69" s="340"/>
      <c r="M69" s="80">
        <v>155</v>
      </c>
      <c r="N69" s="79">
        <f>D69+M69</f>
        <v>172</v>
      </c>
      <c r="O69" s="339"/>
      <c r="P69" s="340"/>
      <c r="Q69" s="78">
        <v>214</v>
      </c>
      <c r="R69" s="86">
        <f>D69+Q69</f>
        <v>231</v>
      </c>
      <c r="S69" s="339"/>
      <c r="T69" s="340"/>
      <c r="U69" s="78">
        <v>173</v>
      </c>
      <c r="V69" s="81">
        <f>D69+U69</f>
        <v>190</v>
      </c>
      <c r="W69" s="339"/>
      <c r="X69" s="340"/>
      <c r="Y69" s="86">
        <f>F69+J69+N69+R69+V69</f>
        <v>949</v>
      </c>
      <c r="Z69" s="87">
        <f>E69+I69+M69+Q69+U69</f>
        <v>864</v>
      </c>
      <c r="AA69" s="88">
        <f>AVERAGE(F69,J69,N69,R69,V69)</f>
        <v>189.8</v>
      </c>
      <c r="AB69" s="89">
        <f>AVERAGE(F69,J69,N69,R69,V69)-D69</f>
        <v>172.8</v>
      </c>
      <c r="AC69" s="332"/>
    </row>
    <row r="70" spans="2:29" s="63" customFormat="1" ht="49.5" customHeight="1">
      <c r="B70" s="343" t="s">
        <v>136</v>
      </c>
      <c r="C70" s="323"/>
      <c r="D70" s="64">
        <f>SUM(D71:D73)</f>
        <v>33</v>
      </c>
      <c r="E70" s="110">
        <f>SUM(E71:E73)</f>
        <v>528</v>
      </c>
      <c r="F70" s="93">
        <f>SUM(F71:F73)</f>
        <v>561</v>
      </c>
      <c r="G70" s="93">
        <f>F82</f>
        <v>522</v>
      </c>
      <c r="H70" s="71" t="str">
        <f>B82</f>
        <v>Jeld Wen</v>
      </c>
      <c r="I70" s="65">
        <f>SUM(I71:I73)</f>
        <v>538</v>
      </c>
      <c r="J70" s="93">
        <f>SUM(J71:J73)</f>
        <v>571</v>
      </c>
      <c r="K70" s="93">
        <f>J78</f>
        <v>520</v>
      </c>
      <c r="L70" s="71" t="str">
        <f>B78</f>
        <v>Taaravainu</v>
      </c>
      <c r="M70" s="72">
        <f>SUM(M71:M73)</f>
        <v>506</v>
      </c>
      <c r="N70" s="94">
        <f>SUM(N71:N73)</f>
        <v>539</v>
      </c>
      <c r="O70" s="93">
        <f>N74</f>
        <v>585</v>
      </c>
      <c r="P70" s="71" t="str">
        <f>B74</f>
        <v>Maanteed</v>
      </c>
      <c r="Q70" s="72">
        <f>SUM(Q71:Q73)</f>
        <v>493</v>
      </c>
      <c r="R70" s="67">
        <f>SUM(R71:R73)</f>
        <v>526</v>
      </c>
      <c r="S70" s="93">
        <f>R86</f>
        <v>595</v>
      </c>
      <c r="T70" s="71" t="str">
        <f>B86</f>
        <v>RMK Spordiklubi</v>
      </c>
      <c r="U70" s="72">
        <f>SUM(U71:U73)</f>
        <v>515</v>
      </c>
      <c r="V70" s="95">
        <f>SUM(V71:V73)</f>
        <v>548</v>
      </c>
      <c r="W70" s="93">
        <f>V66</f>
        <v>579</v>
      </c>
      <c r="X70" s="71" t="str">
        <f>B66</f>
        <v>Dan Arpo</v>
      </c>
      <c r="Y70" s="74">
        <f>F70+J70+N70+R70+V70</f>
        <v>2745</v>
      </c>
      <c r="Z70" s="72">
        <f>SUM(Z71:Z73)</f>
        <v>2580</v>
      </c>
      <c r="AA70" s="92">
        <f>AVERAGE(AA71,AA72,AA73)</f>
        <v>183</v>
      </c>
      <c r="AB70" s="76">
        <f>AVERAGE(AB71,AB72,AB73)</f>
        <v>172</v>
      </c>
      <c r="AC70" s="330">
        <f>G71+K71+O71+S71+W71</f>
        <v>2</v>
      </c>
    </row>
    <row r="71" spans="2:29" s="63" customFormat="1" ht="17.25" customHeight="1">
      <c r="B71" s="333" t="s">
        <v>179</v>
      </c>
      <c r="C71" s="334"/>
      <c r="D71" s="77">
        <v>19</v>
      </c>
      <c r="E71" s="78">
        <v>181</v>
      </c>
      <c r="F71" s="81">
        <f>D71+E71</f>
        <v>200</v>
      </c>
      <c r="G71" s="335">
        <v>1</v>
      </c>
      <c r="H71" s="336"/>
      <c r="I71" s="80">
        <v>159</v>
      </c>
      <c r="J71" s="79">
        <f>D71+I71</f>
        <v>178</v>
      </c>
      <c r="K71" s="335">
        <v>1</v>
      </c>
      <c r="L71" s="336"/>
      <c r="M71" s="80">
        <v>179</v>
      </c>
      <c r="N71" s="79">
        <f>D71+M71</f>
        <v>198</v>
      </c>
      <c r="O71" s="335">
        <v>0</v>
      </c>
      <c r="P71" s="336"/>
      <c r="Q71" s="78">
        <v>172</v>
      </c>
      <c r="R71" s="81">
        <f>D71+Q71</f>
        <v>191</v>
      </c>
      <c r="S71" s="335">
        <v>0</v>
      </c>
      <c r="T71" s="336"/>
      <c r="U71" s="78">
        <v>162</v>
      </c>
      <c r="V71" s="81">
        <f>D71+U71</f>
        <v>181</v>
      </c>
      <c r="W71" s="335">
        <v>0</v>
      </c>
      <c r="X71" s="336"/>
      <c r="Y71" s="79">
        <f t="shared" si="2"/>
        <v>948</v>
      </c>
      <c r="Z71" s="80">
        <f>E71+I71+M71+Q71+U71</f>
        <v>853</v>
      </c>
      <c r="AA71" s="82">
        <f>AVERAGE(F71,J71,N71,R71,V71)</f>
        <v>189.6</v>
      </c>
      <c r="AB71" s="83">
        <f>AVERAGE(F71,J71,N71,R71,V71)-D71</f>
        <v>170.6</v>
      </c>
      <c r="AC71" s="331"/>
    </row>
    <row r="72" spans="2:29" s="63" customFormat="1" ht="17.25" customHeight="1">
      <c r="B72" s="333" t="s">
        <v>178</v>
      </c>
      <c r="C72" s="334"/>
      <c r="D72" s="77">
        <v>11</v>
      </c>
      <c r="E72" s="78">
        <v>170</v>
      </c>
      <c r="F72" s="81">
        <f>D72+E72</f>
        <v>181</v>
      </c>
      <c r="G72" s="337"/>
      <c r="H72" s="338"/>
      <c r="I72" s="80">
        <v>203</v>
      </c>
      <c r="J72" s="79">
        <f>D72+I72</f>
        <v>214</v>
      </c>
      <c r="K72" s="337"/>
      <c r="L72" s="338"/>
      <c r="M72" s="80">
        <v>148</v>
      </c>
      <c r="N72" s="79">
        <f>D72+M72</f>
        <v>159</v>
      </c>
      <c r="O72" s="337"/>
      <c r="P72" s="338"/>
      <c r="Q72" s="78">
        <v>159</v>
      </c>
      <c r="R72" s="81">
        <f>D72+Q72</f>
        <v>170</v>
      </c>
      <c r="S72" s="337"/>
      <c r="T72" s="338"/>
      <c r="U72" s="78">
        <v>144</v>
      </c>
      <c r="V72" s="81">
        <f>D72+U72</f>
        <v>155</v>
      </c>
      <c r="W72" s="337"/>
      <c r="X72" s="338"/>
      <c r="Y72" s="79">
        <f t="shared" si="2"/>
        <v>879</v>
      </c>
      <c r="Z72" s="80">
        <f>E72+I72+M72+Q72+U72</f>
        <v>824</v>
      </c>
      <c r="AA72" s="82">
        <f>AVERAGE(F72,J72,N72,R72,V72)</f>
        <v>175.8</v>
      </c>
      <c r="AB72" s="83">
        <f>AVERAGE(F72,J72,N72,R72,V72)-D72</f>
        <v>164.8</v>
      </c>
      <c r="AC72" s="331"/>
    </row>
    <row r="73" spans="2:29" s="63" customFormat="1" ht="17.25" customHeight="1" thickBot="1">
      <c r="B73" s="333" t="s">
        <v>180</v>
      </c>
      <c r="C73" s="334"/>
      <c r="D73" s="77">
        <v>3</v>
      </c>
      <c r="E73" s="85">
        <v>177</v>
      </c>
      <c r="F73" s="81">
        <f>D73+E73</f>
        <v>180</v>
      </c>
      <c r="G73" s="339"/>
      <c r="H73" s="340"/>
      <c r="I73" s="87">
        <v>176</v>
      </c>
      <c r="J73" s="79">
        <f>D73+I73</f>
        <v>179</v>
      </c>
      <c r="K73" s="339"/>
      <c r="L73" s="340"/>
      <c r="M73" s="80">
        <v>179</v>
      </c>
      <c r="N73" s="79">
        <f>D73+M73</f>
        <v>182</v>
      </c>
      <c r="O73" s="339"/>
      <c r="P73" s="340"/>
      <c r="Q73" s="78">
        <v>162</v>
      </c>
      <c r="R73" s="81">
        <f>D73+Q73</f>
        <v>165</v>
      </c>
      <c r="S73" s="339"/>
      <c r="T73" s="340"/>
      <c r="U73" s="78">
        <v>209</v>
      </c>
      <c r="V73" s="81">
        <f>D73+U73</f>
        <v>212</v>
      </c>
      <c r="W73" s="339"/>
      <c r="X73" s="340"/>
      <c r="Y73" s="86">
        <f t="shared" si="2"/>
        <v>918</v>
      </c>
      <c r="Z73" s="87">
        <f>E73+I73+M73+Q73+U73</f>
        <v>903</v>
      </c>
      <c r="AA73" s="88">
        <f>AVERAGE(F73,J73,N73,R73,V73)</f>
        <v>183.6</v>
      </c>
      <c r="AB73" s="89">
        <f>AVERAGE(F73,J73,N73,R73,V73)-D73</f>
        <v>180.6</v>
      </c>
      <c r="AC73" s="332"/>
    </row>
    <row r="74" spans="2:29" s="63" customFormat="1" ht="49.5" customHeight="1">
      <c r="B74" s="346" t="s">
        <v>66</v>
      </c>
      <c r="C74" s="347"/>
      <c r="D74" s="64">
        <f>SUM(D75:D77)</f>
        <v>51</v>
      </c>
      <c r="E74" s="110">
        <f>SUM(E75:E77)</f>
        <v>609</v>
      </c>
      <c r="F74" s="93">
        <f>SUM(F75:F77)</f>
        <v>660</v>
      </c>
      <c r="G74" s="93">
        <f>F78</f>
        <v>609</v>
      </c>
      <c r="H74" s="71" t="str">
        <f>B78</f>
        <v>Taaravainu</v>
      </c>
      <c r="I74" s="65">
        <f>SUM(I75:I77)</f>
        <v>582</v>
      </c>
      <c r="J74" s="93">
        <f>SUM(J75:J77)</f>
        <v>633</v>
      </c>
      <c r="K74" s="93">
        <f>J86</f>
        <v>545</v>
      </c>
      <c r="L74" s="71" t="str">
        <f>B86</f>
        <v>RMK Spordiklubi</v>
      </c>
      <c r="M74" s="72">
        <f>SUM(M75:M77)</f>
        <v>534</v>
      </c>
      <c r="N74" s="94">
        <f>SUM(N75:N77)</f>
        <v>585</v>
      </c>
      <c r="O74" s="93">
        <f>N70</f>
        <v>539</v>
      </c>
      <c r="P74" s="71" t="str">
        <f>B70</f>
        <v>Telfer </v>
      </c>
      <c r="Q74" s="72">
        <f>SUM(Q75:Q77)</f>
        <v>474</v>
      </c>
      <c r="R74" s="95">
        <f>SUM(R75:R77)</f>
        <v>525</v>
      </c>
      <c r="S74" s="93">
        <f>R66</f>
        <v>641</v>
      </c>
      <c r="T74" s="71" t="str">
        <f>B66</f>
        <v>Dan Arpo</v>
      </c>
      <c r="U74" s="72">
        <f>SUM(U75:U77)</f>
        <v>552</v>
      </c>
      <c r="V74" s="94">
        <f>SUM(V75:V77)</f>
        <v>603</v>
      </c>
      <c r="W74" s="93">
        <f>V82</f>
        <v>491</v>
      </c>
      <c r="X74" s="71" t="str">
        <f>B82</f>
        <v>Jeld Wen</v>
      </c>
      <c r="Y74" s="74">
        <f t="shared" si="2"/>
        <v>3006</v>
      </c>
      <c r="Z74" s="72">
        <f>SUM(Z75:Z77)</f>
        <v>2751</v>
      </c>
      <c r="AA74" s="92">
        <f>AVERAGE(AA75,AA76,AA77)</f>
        <v>200.4</v>
      </c>
      <c r="AB74" s="76">
        <f>AVERAGE(AB75,AB76,AB77)</f>
        <v>183.4</v>
      </c>
      <c r="AC74" s="330">
        <f>G75+K75+O75+S75+W75</f>
        <v>4</v>
      </c>
    </row>
    <row r="75" spans="2:29" s="63" customFormat="1" ht="17.25" customHeight="1">
      <c r="B75" s="333" t="s">
        <v>127</v>
      </c>
      <c r="C75" s="334"/>
      <c r="D75" s="77">
        <v>36</v>
      </c>
      <c r="E75" s="78">
        <v>170</v>
      </c>
      <c r="F75" s="81">
        <f>D75+E75</f>
        <v>206</v>
      </c>
      <c r="G75" s="335">
        <v>1</v>
      </c>
      <c r="H75" s="336"/>
      <c r="I75" s="80">
        <v>155</v>
      </c>
      <c r="J75" s="79">
        <f>D75+I75</f>
        <v>191</v>
      </c>
      <c r="K75" s="335">
        <v>1</v>
      </c>
      <c r="L75" s="336"/>
      <c r="M75" s="80">
        <v>138</v>
      </c>
      <c r="N75" s="79">
        <f>D75+M75</f>
        <v>174</v>
      </c>
      <c r="O75" s="335">
        <v>1</v>
      </c>
      <c r="P75" s="336"/>
      <c r="Q75" s="78">
        <v>143</v>
      </c>
      <c r="R75" s="81">
        <f>D75+Q75</f>
        <v>179</v>
      </c>
      <c r="S75" s="335">
        <v>0</v>
      </c>
      <c r="T75" s="336"/>
      <c r="U75" s="78">
        <v>175</v>
      </c>
      <c r="V75" s="81">
        <f>D75+U75</f>
        <v>211</v>
      </c>
      <c r="W75" s="335">
        <v>1</v>
      </c>
      <c r="X75" s="336"/>
      <c r="Y75" s="79">
        <f t="shared" si="2"/>
        <v>961</v>
      </c>
      <c r="Z75" s="80">
        <f>E75+I75+M75+Q75+U75</f>
        <v>781</v>
      </c>
      <c r="AA75" s="82">
        <f>AVERAGE(F75,J75,N75,R75,V75)</f>
        <v>192.2</v>
      </c>
      <c r="AB75" s="83">
        <f>AVERAGE(F75,J75,N75,R75,V75)-D75</f>
        <v>156.2</v>
      </c>
      <c r="AC75" s="331"/>
    </row>
    <row r="76" spans="2:29" s="63" customFormat="1" ht="17.25" customHeight="1">
      <c r="B76" s="333" t="s">
        <v>128</v>
      </c>
      <c r="C76" s="334"/>
      <c r="D76" s="77">
        <v>8</v>
      </c>
      <c r="E76" s="78">
        <v>234</v>
      </c>
      <c r="F76" s="81">
        <f>D76+E76</f>
        <v>242</v>
      </c>
      <c r="G76" s="337"/>
      <c r="H76" s="338"/>
      <c r="I76" s="80">
        <v>224</v>
      </c>
      <c r="J76" s="79">
        <f>D76+I76</f>
        <v>232</v>
      </c>
      <c r="K76" s="337"/>
      <c r="L76" s="338"/>
      <c r="M76" s="80">
        <v>190</v>
      </c>
      <c r="N76" s="79">
        <f>D76+M76</f>
        <v>198</v>
      </c>
      <c r="O76" s="337"/>
      <c r="P76" s="338"/>
      <c r="Q76" s="78">
        <v>178</v>
      </c>
      <c r="R76" s="81">
        <f>D76+Q76</f>
        <v>186</v>
      </c>
      <c r="S76" s="337"/>
      <c r="T76" s="338"/>
      <c r="U76" s="78">
        <v>154</v>
      </c>
      <c r="V76" s="81">
        <f>D76+U76</f>
        <v>162</v>
      </c>
      <c r="W76" s="337"/>
      <c r="X76" s="338"/>
      <c r="Y76" s="79">
        <f t="shared" si="2"/>
        <v>1020</v>
      </c>
      <c r="Z76" s="80">
        <f>E76+I76+M76+Q76+U76</f>
        <v>980</v>
      </c>
      <c r="AA76" s="82">
        <f>AVERAGE(F76,J76,N76,R76,V76)</f>
        <v>204</v>
      </c>
      <c r="AB76" s="83">
        <f>AVERAGE(F76,J76,N76,R76,V76)-D76</f>
        <v>196</v>
      </c>
      <c r="AC76" s="331"/>
    </row>
    <row r="77" spans="2:29" s="63" customFormat="1" ht="17.25" customHeight="1" thickBot="1">
      <c r="B77" s="341" t="s">
        <v>129</v>
      </c>
      <c r="C77" s="342"/>
      <c r="D77" s="84">
        <v>7</v>
      </c>
      <c r="E77" s="85">
        <v>205</v>
      </c>
      <c r="F77" s="81">
        <f>D77+E77</f>
        <v>212</v>
      </c>
      <c r="G77" s="339"/>
      <c r="H77" s="340"/>
      <c r="I77" s="87">
        <v>203</v>
      </c>
      <c r="J77" s="79">
        <f>D77+I77</f>
        <v>210</v>
      </c>
      <c r="K77" s="339"/>
      <c r="L77" s="340"/>
      <c r="M77" s="87">
        <v>206</v>
      </c>
      <c r="N77" s="79">
        <f>D77+M77</f>
        <v>213</v>
      </c>
      <c r="O77" s="339"/>
      <c r="P77" s="340"/>
      <c r="Q77" s="78">
        <v>153</v>
      </c>
      <c r="R77" s="81">
        <f>D77+Q77</f>
        <v>160</v>
      </c>
      <c r="S77" s="339"/>
      <c r="T77" s="340"/>
      <c r="U77" s="78">
        <v>223</v>
      </c>
      <c r="V77" s="81">
        <f>D77+U77</f>
        <v>230</v>
      </c>
      <c r="W77" s="339"/>
      <c r="X77" s="340"/>
      <c r="Y77" s="86">
        <f t="shared" si="2"/>
        <v>1025</v>
      </c>
      <c r="Z77" s="87">
        <f>E77+I77+M77+Q77+U77</f>
        <v>990</v>
      </c>
      <c r="AA77" s="88">
        <f>AVERAGE(F77,J77,N77,R77,V77)</f>
        <v>205</v>
      </c>
      <c r="AB77" s="89">
        <f>AVERAGE(F77,J77,N77,R77,V77)-D77</f>
        <v>198</v>
      </c>
      <c r="AC77" s="332"/>
    </row>
    <row r="78" spans="2:29" s="63" customFormat="1" ht="49.5" customHeight="1">
      <c r="B78" s="344" t="s">
        <v>155</v>
      </c>
      <c r="C78" s="345"/>
      <c r="D78" s="64">
        <f>SUM(D79:D81)</f>
        <v>96</v>
      </c>
      <c r="E78" s="110">
        <f>SUM(E79:E81)</f>
        <v>513</v>
      </c>
      <c r="F78" s="93">
        <f>SUM(F79:F81)</f>
        <v>609</v>
      </c>
      <c r="G78" s="93">
        <f>F74</f>
        <v>660</v>
      </c>
      <c r="H78" s="71" t="str">
        <f>B74</f>
        <v>Maanteed</v>
      </c>
      <c r="I78" s="65">
        <f>SUM(I79:I81)</f>
        <v>424</v>
      </c>
      <c r="J78" s="93">
        <f>SUM(J79:J81)</f>
        <v>520</v>
      </c>
      <c r="K78" s="93">
        <f>J70</f>
        <v>571</v>
      </c>
      <c r="L78" s="71" t="str">
        <f>B70</f>
        <v>Telfer </v>
      </c>
      <c r="M78" s="73">
        <f>SUM(M79:M81)</f>
        <v>499</v>
      </c>
      <c r="N78" s="95">
        <f>SUM(N79:N81)</f>
        <v>595</v>
      </c>
      <c r="O78" s="93">
        <f>N66</f>
        <v>568</v>
      </c>
      <c r="P78" s="71" t="str">
        <f>B66</f>
        <v>Dan Arpo</v>
      </c>
      <c r="Q78" s="72">
        <f>SUM(Q79:Q81)</f>
        <v>434</v>
      </c>
      <c r="R78" s="95">
        <f>SUM(R79:R81)</f>
        <v>530</v>
      </c>
      <c r="S78" s="93">
        <f>R82</f>
        <v>521</v>
      </c>
      <c r="T78" s="71" t="str">
        <f>B82</f>
        <v>Jeld Wen</v>
      </c>
      <c r="U78" s="72">
        <f>SUM(U79:U81)</f>
        <v>469</v>
      </c>
      <c r="V78" s="95">
        <f>SUM(V79:V81)</f>
        <v>565</v>
      </c>
      <c r="W78" s="93">
        <f>V86</f>
        <v>618</v>
      </c>
      <c r="X78" s="71" t="str">
        <f>B86</f>
        <v>RMK Spordiklubi</v>
      </c>
      <c r="Y78" s="74">
        <f t="shared" si="2"/>
        <v>2819</v>
      </c>
      <c r="Z78" s="72">
        <f>SUM(Z79:Z81)</f>
        <v>2339</v>
      </c>
      <c r="AA78" s="92">
        <f>AVERAGE(AA79,AA80,AA81)</f>
        <v>187.9333333333333</v>
      </c>
      <c r="AB78" s="76">
        <f>AVERAGE(AB79,AB80,AB81)</f>
        <v>155.9333333333333</v>
      </c>
      <c r="AC78" s="330">
        <f>G79+K79+O79+S79+W79</f>
        <v>2</v>
      </c>
    </row>
    <row r="79" spans="2:29" s="63" customFormat="1" ht="17.25" customHeight="1">
      <c r="B79" s="333" t="s">
        <v>166</v>
      </c>
      <c r="C79" s="334"/>
      <c r="D79" s="77">
        <v>30</v>
      </c>
      <c r="E79" s="80">
        <v>173</v>
      </c>
      <c r="F79" s="81">
        <f>D79+E79</f>
        <v>203</v>
      </c>
      <c r="G79" s="335">
        <v>0</v>
      </c>
      <c r="H79" s="336"/>
      <c r="I79" s="80">
        <v>143</v>
      </c>
      <c r="J79" s="79">
        <f>D79+I79</f>
        <v>173</v>
      </c>
      <c r="K79" s="335">
        <v>0</v>
      </c>
      <c r="L79" s="336"/>
      <c r="M79" s="80">
        <v>150</v>
      </c>
      <c r="N79" s="79">
        <f>D79+M79</f>
        <v>180</v>
      </c>
      <c r="O79" s="335">
        <v>1</v>
      </c>
      <c r="P79" s="336"/>
      <c r="Q79" s="78">
        <v>138</v>
      </c>
      <c r="R79" s="81">
        <f>D79+Q79</f>
        <v>168</v>
      </c>
      <c r="S79" s="335">
        <v>1</v>
      </c>
      <c r="T79" s="336"/>
      <c r="U79" s="78">
        <v>139</v>
      </c>
      <c r="V79" s="81">
        <f>D79+U79</f>
        <v>169</v>
      </c>
      <c r="W79" s="335">
        <v>0</v>
      </c>
      <c r="X79" s="336"/>
      <c r="Y79" s="79">
        <f t="shared" si="2"/>
        <v>893</v>
      </c>
      <c r="Z79" s="80">
        <f>E79+I79+M79+Q79+U79</f>
        <v>743</v>
      </c>
      <c r="AA79" s="82">
        <f>AVERAGE(F79,J79,N79,R79,V79)</f>
        <v>178.6</v>
      </c>
      <c r="AB79" s="83">
        <f>AVERAGE(F79,J79,N79,R79,V79)-D79</f>
        <v>148.6</v>
      </c>
      <c r="AC79" s="331"/>
    </row>
    <row r="80" spans="2:29" s="63" customFormat="1" ht="17.25" customHeight="1">
      <c r="B80" s="333" t="s">
        <v>276</v>
      </c>
      <c r="C80" s="334"/>
      <c r="D80" s="77">
        <v>31</v>
      </c>
      <c r="E80" s="98">
        <v>162</v>
      </c>
      <c r="F80" s="81">
        <f>D80+E80</f>
        <v>193</v>
      </c>
      <c r="G80" s="337"/>
      <c r="H80" s="338"/>
      <c r="I80" s="80">
        <v>125</v>
      </c>
      <c r="J80" s="79">
        <f>D80+I80</f>
        <v>156</v>
      </c>
      <c r="K80" s="337"/>
      <c r="L80" s="338"/>
      <c r="M80" s="80">
        <v>167</v>
      </c>
      <c r="N80" s="79">
        <f>D80+M80</f>
        <v>198</v>
      </c>
      <c r="O80" s="337"/>
      <c r="P80" s="338"/>
      <c r="Q80" s="78">
        <v>135</v>
      </c>
      <c r="R80" s="81">
        <f>D80+Q80</f>
        <v>166</v>
      </c>
      <c r="S80" s="337"/>
      <c r="T80" s="338"/>
      <c r="U80" s="78">
        <v>165</v>
      </c>
      <c r="V80" s="81">
        <f>D80+U80</f>
        <v>196</v>
      </c>
      <c r="W80" s="337"/>
      <c r="X80" s="338"/>
      <c r="Y80" s="79">
        <f t="shared" si="2"/>
        <v>909</v>
      </c>
      <c r="Z80" s="80">
        <f>E80+I80+M80+Q80+U80</f>
        <v>754</v>
      </c>
      <c r="AA80" s="82">
        <f>AVERAGE(F80,J80,N80,R80,V80)</f>
        <v>181.8</v>
      </c>
      <c r="AB80" s="83">
        <f>AVERAGE(F80,J80,N80,R80,V80)-D80</f>
        <v>150.8</v>
      </c>
      <c r="AC80" s="331"/>
    </row>
    <row r="81" spans="2:33" s="63" customFormat="1" ht="17.25" customHeight="1" thickBot="1">
      <c r="B81" s="341" t="s">
        <v>165</v>
      </c>
      <c r="C81" s="342"/>
      <c r="D81" s="124">
        <v>35</v>
      </c>
      <c r="E81" s="85">
        <v>178</v>
      </c>
      <c r="F81" s="81">
        <f>D81+E81</f>
        <v>213</v>
      </c>
      <c r="G81" s="339"/>
      <c r="H81" s="340"/>
      <c r="I81" s="87">
        <v>156</v>
      </c>
      <c r="J81" s="79">
        <f>D81+I81</f>
        <v>191</v>
      </c>
      <c r="K81" s="339"/>
      <c r="L81" s="340"/>
      <c r="M81" s="87">
        <v>182</v>
      </c>
      <c r="N81" s="79">
        <f>D81+M81</f>
        <v>217</v>
      </c>
      <c r="O81" s="339"/>
      <c r="P81" s="340"/>
      <c r="Q81" s="78">
        <v>161</v>
      </c>
      <c r="R81" s="81">
        <f>D81+Q81</f>
        <v>196</v>
      </c>
      <c r="S81" s="339"/>
      <c r="T81" s="340"/>
      <c r="U81" s="78">
        <v>165</v>
      </c>
      <c r="V81" s="81">
        <f>D81+U81</f>
        <v>200</v>
      </c>
      <c r="W81" s="339"/>
      <c r="X81" s="340"/>
      <c r="Y81" s="86">
        <f t="shared" si="2"/>
        <v>1017</v>
      </c>
      <c r="Z81" s="87">
        <f>E81+I81+M81+Q81+U81</f>
        <v>842</v>
      </c>
      <c r="AA81" s="88">
        <f>AVERAGE(F81,J81,N81,R81,V81)</f>
        <v>203.4</v>
      </c>
      <c r="AB81" s="89">
        <f>AVERAGE(F81,J81,N81,R81,V81)-D81</f>
        <v>168.4</v>
      </c>
      <c r="AC81" s="332"/>
      <c r="AF81" s="375"/>
      <c r="AG81" s="375"/>
    </row>
    <row r="82" spans="2:33" s="63" customFormat="1" ht="48.75" customHeight="1">
      <c r="B82" s="328" t="s">
        <v>86</v>
      </c>
      <c r="C82" s="329"/>
      <c r="D82" s="64">
        <f>SUM(D83:D85)</f>
        <v>113</v>
      </c>
      <c r="E82" s="110">
        <f>SUM(E83:E85)</f>
        <v>409</v>
      </c>
      <c r="F82" s="93">
        <f>SUM(F83:F85)</f>
        <v>522</v>
      </c>
      <c r="G82" s="93">
        <f>F70</f>
        <v>561</v>
      </c>
      <c r="H82" s="71" t="str">
        <f>B70</f>
        <v>Telfer </v>
      </c>
      <c r="I82" s="65">
        <f>SUM(I83:I85)</f>
        <v>470</v>
      </c>
      <c r="J82" s="93">
        <f>SUM(J83:J85)</f>
        <v>583</v>
      </c>
      <c r="K82" s="93">
        <f>J66</f>
        <v>497</v>
      </c>
      <c r="L82" s="71" t="str">
        <f>B66</f>
        <v>Dan Arpo</v>
      </c>
      <c r="M82" s="73">
        <f>SUM(M83:M85)</f>
        <v>427</v>
      </c>
      <c r="N82" s="93">
        <f>SUM(N83:N85)</f>
        <v>540</v>
      </c>
      <c r="O82" s="93">
        <f>N86</f>
        <v>550</v>
      </c>
      <c r="P82" s="71" t="str">
        <f>B86</f>
        <v>RMK Spordiklubi</v>
      </c>
      <c r="Q82" s="72">
        <f>SUM(Q83:Q85)</f>
        <v>408</v>
      </c>
      <c r="R82" s="94">
        <f>SUM(R83:R85)</f>
        <v>521</v>
      </c>
      <c r="S82" s="93">
        <f>R78</f>
        <v>530</v>
      </c>
      <c r="T82" s="71" t="str">
        <f>B78</f>
        <v>Taaravainu</v>
      </c>
      <c r="U82" s="72">
        <f>SUM(U83:U85)</f>
        <v>378</v>
      </c>
      <c r="V82" s="94">
        <f>SUM(V83:V85)</f>
        <v>491</v>
      </c>
      <c r="W82" s="93">
        <f>V74</f>
        <v>603</v>
      </c>
      <c r="X82" s="71" t="str">
        <f>B74</f>
        <v>Maanteed</v>
      </c>
      <c r="Y82" s="74">
        <f t="shared" si="2"/>
        <v>2657</v>
      </c>
      <c r="Z82" s="72">
        <f>SUM(Z83:Z85)</f>
        <v>2092</v>
      </c>
      <c r="AA82" s="92">
        <f>AVERAGE(AA83,AA84,AA85)</f>
        <v>177.13333333333333</v>
      </c>
      <c r="AB82" s="76">
        <f>AVERAGE(AB83,AB84,AB85)</f>
        <v>139.46666666666667</v>
      </c>
      <c r="AC82" s="330">
        <f>G83+K83+O83+S83+W83</f>
        <v>1</v>
      </c>
      <c r="AF82" s="375"/>
      <c r="AG82" s="375"/>
    </row>
    <row r="83" spans="2:33" s="63" customFormat="1" ht="17.25" customHeight="1">
      <c r="B83" s="333" t="s">
        <v>163</v>
      </c>
      <c r="C83" s="334"/>
      <c r="D83" s="77">
        <v>60</v>
      </c>
      <c r="E83" s="80">
        <v>111</v>
      </c>
      <c r="F83" s="81">
        <f>D83+E83</f>
        <v>171</v>
      </c>
      <c r="G83" s="335">
        <v>0</v>
      </c>
      <c r="H83" s="336"/>
      <c r="I83" s="80">
        <v>110</v>
      </c>
      <c r="J83" s="79">
        <f>D83+I83</f>
        <v>170</v>
      </c>
      <c r="K83" s="335">
        <v>1</v>
      </c>
      <c r="L83" s="336"/>
      <c r="M83" s="80">
        <v>115</v>
      </c>
      <c r="N83" s="79">
        <f>D83+M83</f>
        <v>175</v>
      </c>
      <c r="O83" s="335">
        <v>0</v>
      </c>
      <c r="P83" s="336"/>
      <c r="Q83" s="78">
        <v>122</v>
      </c>
      <c r="R83" s="81">
        <f>D83+Q83</f>
        <v>182</v>
      </c>
      <c r="S83" s="335">
        <v>0</v>
      </c>
      <c r="T83" s="336"/>
      <c r="U83" s="78">
        <v>111</v>
      </c>
      <c r="V83" s="81">
        <f>D83+U83</f>
        <v>171</v>
      </c>
      <c r="W83" s="335">
        <v>0</v>
      </c>
      <c r="X83" s="336"/>
      <c r="Y83" s="79">
        <f t="shared" si="2"/>
        <v>869</v>
      </c>
      <c r="Z83" s="80">
        <f>E83+I83+M83+Q83+U83</f>
        <v>569</v>
      </c>
      <c r="AA83" s="82">
        <f>AVERAGE(F83,J83,N83,R83,V83)</f>
        <v>173.8</v>
      </c>
      <c r="AB83" s="83">
        <f>AVERAGE(F83,J83,N83,R83,V83)-D83</f>
        <v>113.80000000000001</v>
      </c>
      <c r="AC83" s="331"/>
      <c r="AF83" s="375"/>
      <c r="AG83" s="375"/>
    </row>
    <row r="84" spans="2:29" s="63" customFormat="1" ht="17.25" customHeight="1">
      <c r="B84" s="333" t="s">
        <v>244</v>
      </c>
      <c r="C84" s="334"/>
      <c r="D84" s="77">
        <v>31</v>
      </c>
      <c r="E84" s="78">
        <v>143</v>
      </c>
      <c r="F84" s="81">
        <f>D84+E84</f>
        <v>174</v>
      </c>
      <c r="G84" s="337"/>
      <c r="H84" s="338"/>
      <c r="I84" s="80">
        <v>179</v>
      </c>
      <c r="J84" s="79">
        <f>D84+I84</f>
        <v>210</v>
      </c>
      <c r="K84" s="337"/>
      <c r="L84" s="338"/>
      <c r="M84" s="80">
        <v>127</v>
      </c>
      <c r="N84" s="79">
        <f>D84+M84</f>
        <v>158</v>
      </c>
      <c r="O84" s="337"/>
      <c r="P84" s="338"/>
      <c r="Q84" s="78">
        <v>141</v>
      </c>
      <c r="R84" s="81">
        <f>D84+Q84</f>
        <v>172</v>
      </c>
      <c r="S84" s="337"/>
      <c r="T84" s="338"/>
      <c r="U84" s="78">
        <v>116</v>
      </c>
      <c r="V84" s="81">
        <f>D84+U84</f>
        <v>147</v>
      </c>
      <c r="W84" s="337"/>
      <c r="X84" s="338"/>
      <c r="Y84" s="79">
        <f t="shared" si="2"/>
        <v>861</v>
      </c>
      <c r="Z84" s="80">
        <f>E84+I84+M84+Q84+U84</f>
        <v>706</v>
      </c>
      <c r="AA84" s="82">
        <f>AVERAGE(F84,J84,N84,R84,V84)</f>
        <v>172.2</v>
      </c>
      <c r="AB84" s="83">
        <f>AVERAGE(F84,J84,N84,R84,V84)-D84</f>
        <v>141.2</v>
      </c>
      <c r="AC84" s="331"/>
    </row>
    <row r="85" spans="2:29" s="63" customFormat="1" ht="17.25" customHeight="1" thickBot="1">
      <c r="B85" s="341" t="s">
        <v>162</v>
      </c>
      <c r="C85" s="342"/>
      <c r="D85" s="77">
        <v>22</v>
      </c>
      <c r="E85" s="85">
        <v>155</v>
      </c>
      <c r="F85" s="81">
        <f>D85+E85</f>
        <v>177</v>
      </c>
      <c r="G85" s="339"/>
      <c r="H85" s="340"/>
      <c r="I85" s="87">
        <v>181</v>
      </c>
      <c r="J85" s="79">
        <f>D85+I85</f>
        <v>203</v>
      </c>
      <c r="K85" s="339"/>
      <c r="L85" s="340"/>
      <c r="M85" s="87">
        <v>185</v>
      </c>
      <c r="N85" s="79">
        <f>D85+M85</f>
        <v>207</v>
      </c>
      <c r="O85" s="339"/>
      <c r="P85" s="340"/>
      <c r="Q85" s="78">
        <v>145</v>
      </c>
      <c r="R85" s="81">
        <f>D85+Q85</f>
        <v>167</v>
      </c>
      <c r="S85" s="339"/>
      <c r="T85" s="340"/>
      <c r="U85" s="78">
        <v>151</v>
      </c>
      <c r="V85" s="81">
        <f>D85+U85</f>
        <v>173</v>
      </c>
      <c r="W85" s="339"/>
      <c r="X85" s="340"/>
      <c r="Y85" s="86">
        <f t="shared" si="2"/>
        <v>927</v>
      </c>
      <c r="Z85" s="87">
        <f>E85+I85+M85+Q85+U85</f>
        <v>817</v>
      </c>
      <c r="AA85" s="88">
        <f>AVERAGE(F85,J85,N85,R85,V85)</f>
        <v>185.4</v>
      </c>
      <c r="AB85" s="89">
        <f>AVERAGE(F85,J85,N85,R85,V85)-D85</f>
        <v>163.4</v>
      </c>
      <c r="AC85" s="332"/>
    </row>
    <row r="86" spans="2:29" s="63" customFormat="1" ht="49.5" customHeight="1">
      <c r="B86" s="328" t="s">
        <v>135</v>
      </c>
      <c r="C86" s="329"/>
      <c r="D86" s="64">
        <f>SUM(D87:D89)</f>
        <v>130</v>
      </c>
      <c r="E86" s="110">
        <f>SUM(E87:E89)</f>
        <v>380</v>
      </c>
      <c r="F86" s="93">
        <f>SUM(F87:F89)</f>
        <v>510</v>
      </c>
      <c r="G86" s="93">
        <f>F66</f>
        <v>573</v>
      </c>
      <c r="H86" s="71" t="str">
        <f>B66</f>
        <v>Dan Arpo</v>
      </c>
      <c r="I86" s="65">
        <f>SUM(I87:I89)</f>
        <v>415</v>
      </c>
      <c r="J86" s="93">
        <f>SUM(J87:J89)</f>
        <v>545</v>
      </c>
      <c r="K86" s="93">
        <f>J74</f>
        <v>633</v>
      </c>
      <c r="L86" s="71" t="str">
        <f>B74</f>
        <v>Maanteed</v>
      </c>
      <c r="M86" s="73">
        <f>SUM(M87:M89)</f>
        <v>420</v>
      </c>
      <c r="N86" s="95">
        <f>SUM(N87:N89)</f>
        <v>550</v>
      </c>
      <c r="O86" s="93">
        <f>N82</f>
        <v>540</v>
      </c>
      <c r="P86" s="71" t="str">
        <f>B82</f>
        <v>Jeld Wen</v>
      </c>
      <c r="Q86" s="72">
        <f>SUM(Q87:Q89)</f>
        <v>465</v>
      </c>
      <c r="R86" s="95">
        <f>SUM(R87:R89)</f>
        <v>595</v>
      </c>
      <c r="S86" s="93">
        <f>R70</f>
        <v>526</v>
      </c>
      <c r="T86" s="71" t="str">
        <f>B70</f>
        <v>Telfer </v>
      </c>
      <c r="U86" s="72">
        <f>SUM(U87:U89)</f>
        <v>488</v>
      </c>
      <c r="V86" s="95">
        <f>SUM(V87:V89)</f>
        <v>618</v>
      </c>
      <c r="W86" s="93">
        <f>V78</f>
        <v>565</v>
      </c>
      <c r="X86" s="71" t="str">
        <f>B78</f>
        <v>Taaravainu</v>
      </c>
      <c r="Y86" s="74">
        <f t="shared" si="2"/>
        <v>2818</v>
      </c>
      <c r="Z86" s="72">
        <f>SUM(Z87:Z89)</f>
        <v>2168</v>
      </c>
      <c r="AA86" s="92">
        <f>AVERAGE(AA87,AA88,AA89)</f>
        <v>187.86666666666665</v>
      </c>
      <c r="AB86" s="76">
        <f>AVERAGE(AB87,AB88,AB89)</f>
        <v>144.53333333333333</v>
      </c>
      <c r="AC86" s="330">
        <f>G87+K87+O87+S87+W87</f>
        <v>3</v>
      </c>
    </row>
    <row r="87" spans="2:29" s="63" customFormat="1" ht="17.25" customHeight="1">
      <c r="B87" s="371" t="s">
        <v>170</v>
      </c>
      <c r="C87" s="372"/>
      <c r="D87" s="77">
        <v>46</v>
      </c>
      <c r="E87" s="78">
        <v>124</v>
      </c>
      <c r="F87" s="81">
        <f>D87+E87</f>
        <v>170</v>
      </c>
      <c r="G87" s="335">
        <v>0</v>
      </c>
      <c r="H87" s="336"/>
      <c r="I87" s="80">
        <v>128</v>
      </c>
      <c r="J87" s="79">
        <f>D87+I87</f>
        <v>174</v>
      </c>
      <c r="K87" s="335">
        <v>0</v>
      </c>
      <c r="L87" s="336"/>
      <c r="M87" s="80">
        <v>133</v>
      </c>
      <c r="N87" s="79">
        <f>D87+M87</f>
        <v>179</v>
      </c>
      <c r="O87" s="335">
        <v>1</v>
      </c>
      <c r="P87" s="336"/>
      <c r="Q87" s="78">
        <v>151</v>
      </c>
      <c r="R87" s="81">
        <f>D87+Q87</f>
        <v>197</v>
      </c>
      <c r="S87" s="335">
        <v>1</v>
      </c>
      <c r="T87" s="336"/>
      <c r="U87" s="78">
        <v>133</v>
      </c>
      <c r="V87" s="81">
        <f>D87+U87</f>
        <v>179</v>
      </c>
      <c r="W87" s="335">
        <v>1</v>
      </c>
      <c r="X87" s="336"/>
      <c r="Y87" s="79">
        <f>F87+J87+N87+R87+V87</f>
        <v>899</v>
      </c>
      <c r="Z87" s="80">
        <f>E87+I87+M87+Q87+U87</f>
        <v>669</v>
      </c>
      <c r="AA87" s="82">
        <f>AVERAGE(F87,J87,N87,R87,V87)</f>
        <v>179.8</v>
      </c>
      <c r="AB87" s="83">
        <f>AVERAGE(F87,J87,N87,R87,V87)-D87</f>
        <v>133.8</v>
      </c>
      <c r="AC87" s="331"/>
    </row>
    <row r="88" spans="2:29" s="63" customFormat="1" ht="17.25" customHeight="1">
      <c r="B88" s="371" t="s">
        <v>168</v>
      </c>
      <c r="C88" s="372"/>
      <c r="D88" s="77">
        <v>49</v>
      </c>
      <c r="E88" s="78">
        <v>134</v>
      </c>
      <c r="F88" s="81">
        <f>D88+E88</f>
        <v>183</v>
      </c>
      <c r="G88" s="337"/>
      <c r="H88" s="338"/>
      <c r="I88" s="80">
        <v>134</v>
      </c>
      <c r="J88" s="79">
        <f>D88+I88</f>
        <v>183</v>
      </c>
      <c r="K88" s="337"/>
      <c r="L88" s="338"/>
      <c r="M88" s="80">
        <v>142</v>
      </c>
      <c r="N88" s="79">
        <f>D88+M88</f>
        <v>191</v>
      </c>
      <c r="O88" s="337"/>
      <c r="P88" s="338"/>
      <c r="Q88" s="78">
        <v>154</v>
      </c>
      <c r="R88" s="81">
        <f>D88+Q88</f>
        <v>203</v>
      </c>
      <c r="S88" s="337"/>
      <c r="T88" s="338"/>
      <c r="U88" s="78">
        <v>169</v>
      </c>
      <c r="V88" s="81">
        <f>D88+U88</f>
        <v>218</v>
      </c>
      <c r="W88" s="337"/>
      <c r="X88" s="338"/>
      <c r="Y88" s="79">
        <f>F88+J88+N88+R88+V88</f>
        <v>978</v>
      </c>
      <c r="Z88" s="80">
        <f>E88+I88+M88+Q88+U88</f>
        <v>733</v>
      </c>
      <c r="AA88" s="82">
        <f>AVERAGE(F88,J88,N88,R88,V88)</f>
        <v>195.6</v>
      </c>
      <c r="AB88" s="83">
        <f>AVERAGE(F88,J88,N88,R88,V88)-D88</f>
        <v>146.6</v>
      </c>
      <c r="AC88" s="331"/>
    </row>
    <row r="89" spans="2:29" s="63" customFormat="1" ht="17.25" customHeight="1" thickBot="1">
      <c r="B89" s="350" t="s">
        <v>253</v>
      </c>
      <c r="C89" s="351"/>
      <c r="D89" s="84">
        <v>35</v>
      </c>
      <c r="E89" s="85">
        <v>122</v>
      </c>
      <c r="F89" s="86">
        <f>D89+E89</f>
        <v>157</v>
      </c>
      <c r="G89" s="339"/>
      <c r="H89" s="340"/>
      <c r="I89" s="87">
        <v>153</v>
      </c>
      <c r="J89" s="86">
        <f>D89+I89</f>
        <v>188</v>
      </c>
      <c r="K89" s="339"/>
      <c r="L89" s="340"/>
      <c r="M89" s="87">
        <v>145</v>
      </c>
      <c r="N89" s="86">
        <f>D89+M89</f>
        <v>180</v>
      </c>
      <c r="O89" s="339"/>
      <c r="P89" s="340"/>
      <c r="Q89" s="87">
        <v>160</v>
      </c>
      <c r="R89" s="86">
        <f>D89+Q89</f>
        <v>195</v>
      </c>
      <c r="S89" s="339"/>
      <c r="T89" s="340"/>
      <c r="U89" s="87">
        <v>186</v>
      </c>
      <c r="V89" s="86">
        <f>D89+U89</f>
        <v>221</v>
      </c>
      <c r="W89" s="339"/>
      <c r="X89" s="340"/>
      <c r="Y89" s="86">
        <f>F89+J89+N89+R89+V89</f>
        <v>941</v>
      </c>
      <c r="Z89" s="87">
        <f>E89+I89+M89+Q89+U89</f>
        <v>766</v>
      </c>
      <c r="AA89" s="88">
        <f>AVERAGE(F89,J89,N89,R89,V89)</f>
        <v>188.2</v>
      </c>
      <c r="AB89" s="89">
        <f>AVERAGE(F89,J89,N89,R89,V89)-D89</f>
        <v>153.2</v>
      </c>
      <c r="AC89" s="332"/>
    </row>
    <row r="90" spans="2:29" s="63" customFormat="1" ht="17.25" customHeight="1">
      <c r="B90" s="99"/>
      <c r="C90" s="99"/>
      <c r="D90" s="100"/>
      <c r="E90" s="101"/>
      <c r="F90" s="102"/>
      <c r="G90" s="103"/>
      <c r="H90" s="103"/>
      <c r="I90" s="101"/>
      <c r="J90" s="102"/>
      <c r="K90" s="103"/>
      <c r="L90" s="103"/>
      <c r="M90" s="101"/>
      <c r="N90" s="102"/>
      <c r="O90" s="103"/>
      <c r="P90" s="103"/>
      <c r="Q90" s="101"/>
      <c r="R90" s="102"/>
      <c r="S90" s="103"/>
      <c r="T90" s="103"/>
      <c r="U90" s="101"/>
      <c r="V90" s="102"/>
      <c r="W90" s="103"/>
      <c r="X90" s="103"/>
      <c r="Y90" s="102"/>
      <c r="Z90" s="113"/>
      <c r="AA90" s="105"/>
      <c r="AB90" s="104"/>
      <c r="AC90" s="106"/>
    </row>
    <row r="91" spans="2:29" ht="21" customHeight="1">
      <c r="B91" s="1"/>
      <c r="C91" s="1"/>
      <c r="D91" s="1"/>
      <c r="E91" s="42"/>
      <c r="F91" s="4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6.5" customHeight="1">
      <c r="B92" s="222"/>
      <c r="C92" s="222"/>
      <c r="D92" s="1"/>
      <c r="E92" s="42"/>
      <c r="F92" s="358" t="s">
        <v>272</v>
      </c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1"/>
      <c r="T92" s="1"/>
      <c r="U92" s="1"/>
      <c r="V92" s="1"/>
      <c r="W92" s="359" t="s">
        <v>59</v>
      </c>
      <c r="X92" s="359"/>
      <c r="Y92" s="359"/>
      <c r="Z92" s="359"/>
      <c r="AA92" s="1"/>
      <c r="AB92" s="1"/>
      <c r="AC92" s="1"/>
    </row>
    <row r="93" spans="2:29" ht="30.75" customHeight="1" thickBot="1">
      <c r="B93" s="234" t="s">
        <v>93</v>
      </c>
      <c r="C93" s="232"/>
      <c r="D93" s="1"/>
      <c r="E93" s="42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1"/>
      <c r="T93" s="1"/>
      <c r="U93" s="1"/>
      <c r="V93" s="1"/>
      <c r="W93" s="360"/>
      <c r="X93" s="360"/>
      <c r="Y93" s="360"/>
      <c r="Z93" s="360"/>
      <c r="AA93" s="1"/>
      <c r="AB93" s="1"/>
      <c r="AC93" s="1"/>
    </row>
    <row r="94" spans="2:29" s="44" customFormat="1" ht="17.25" customHeight="1">
      <c r="B94" s="367" t="s">
        <v>1</v>
      </c>
      <c r="C94" s="368"/>
      <c r="D94" s="107" t="s">
        <v>31</v>
      </c>
      <c r="E94" s="45"/>
      <c r="F94" s="46" t="s">
        <v>35</v>
      </c>
      <c r="G94" s="369" t="s">
        <v>36</v>
      </c>
      <c r="H94" s="370"/>
      <c r="I94" s="47"/>
      <c r="J94" s="46" t="s">
        <v>37</v>
      </c>
      <c r="K94" s="369" t="s">
        <v>36</v>
      </c>
      <c r="L94" s="370"/>
      <c r="M94" s="48"/>
      <c r="N94" s="46" t="s">
        <v>38</v>
      </c>
      <c r="O94" s="369" t="s">
        <v>36</v>
      </c>
      <c r="P94" s="370"/>
      <c r="Q94" s="48"/>
      <c r="R94" s="46" t="s">
        <v>39</v>
      </c>
      <c r="S94" s="369" t="s">
        <v>36</v>
      </c>
      <c r="T94" s="370"/>
      <c r="U94" s="49"/>
      <c r="V94" s="46" t="s">
        <v>40</v>
      </c>
      <c r="W94" s="369" t="s">
        <v>36</v>
      </c>
      <c r="X94" s="370"/>
      <c r="Y94" s="114" t="s">
        <v>41</v>
      </c>
      <c r="Z94" s="50"/>
      <c r="AA94" s="51" t="s">
        <v>42</v>
      </c>
      <c r="AB94" s="52" t="s">
        <v>43</v>
      </c>
      <c r="AC94" s="53" t="s">
        <v>41</v>
      </c>
    </row>
    <row r="95" spans="2:29" s="44" customFormat="1" ht="17.25" customHeight="1" thickBot="1">
      <c r="B95" s="365" t="s">
        <v>44</v>
      </c>
      <c r="C95" s="366"/>
      <c r="D95" s="109"/>
      <c r="E95" s="54"/>
      <c r="F95" s="55" t="s">
        <v>45</v>
      </c>
      <c r="G95" s="363" t="s">
        <v>46</v>
      </c>
      <c r="H95" s="364"/>
      <c r="I95" s="56"/>
      <c r="J95" s="55" t="s">
        <v>45</v>
      </c>
      <c r="K95" s="363" t="s">
        <v>46</v>
      </c>
      <c r="L95" s="364"/>
      <c r="M95" s="55"/>
      <c r="N95" s="55" t="s">
        <v>45</v>
      </c>
      <c r="O95" s="363" t="s">
        <v>46</v>
      </c>
      <c r="P95" s="364"/>
      <c r="Q95" s="55"/>
      <c r="R95" s="55" t="s">
        <v>45</v>
      </c>
      <c r="S95" s="363" t="s">
        <v>46</v>
      </c>
      <c r="T95" s="364"/>
      <c r="U95" s="57"/>
      <c r="V95" s="55" t="s">
        <v>45</v>
      </c>
      <c r="W95" s="363" t="s">
        <v>46</v>
      </c>
      <c r="X95" s="364"/>
      <c r="Y95" s="58" t="s">
        <v>45</v>
      </c>
      <c r="Z95" s="59" t="s">
        <v>47</v>
      </c>
      <c r="AA95" s="60" t="s">
        <v>48</v>
      </c>
      <c r="AB95" s="61" t="s">
        <v>49</v>
      </c>
      <c r="AC95" s="62" t="s">
        <v>50</v>
      </c>
    </row>
    <row r="96" spans="2:29" s="63" customFormat="1" ht="49.5" customHeight="1">
      <c r="B96" s="328" t="s">
        <v>76</v>
      </c>
      <c r="C96" s="329"/>
      <c r="D96" s="64">
        <f>SUM(D97:D99)</f>
        <v>141</v>
      </c>
      <c r="E96" s="65">
        <f>SUM(E97:E99)</f>
        <v>426</v>
      </c>
      <c r="F96" s="93">
        <f>SUM(F97:F99)</f>
        <v>567</v>
      </c>
      <c r="G96" s="67">
        <f>F116</f>
        <v>532</v>
      </c>
      <c r="H96" s="68" t="str">
        <f>B116</f>
        <v>RMK Spordiklubi</v>
      </c>
      <c r="I96" s="69">
        <f>SUM(I97:I99)</f>
        <v>415</v>
      </c>
      <c r="J96" s="70">
        <f>SUM(J97:J99)</f>
        <v>556</v>
      </c>
      <c r="K96" s="70">
        <f>J112</f>
        <v>497</v>
      </c>
      <c r="L96" s="71" t="str">
        <f>B112</f>
        <v>Temper</v>
      </c>
      <c r="M96" s="73">
        <f>SUM(M97:M99)</f>
        <v>395</v>
      </c>
      <c r="N96" s="67">
        <f>SUM(N97:N99)</f>
        <v>536</v>
      </c>
      <c r="O96" s="67">
        <f>N108</f>
        <v>525</v>
      </c>
      <c r="P96" s="68" t="str">
        <f>B108</f>
        <v>Club Tallinn</v>
      </c>
      <c r="Q96" s="73">
        <f>SUM(Q97:Q99)</f>
        <v>371</v>
      </c>
      <c r="R96" s="67">
        <f>SUM(R97:R99)</f>
        <v>512</v>
      </c>
      <c r="S96" s="67">
        <f>R104</f>
        <v>527</v>
      </c>
      <c r="T96" s="68" t="str">
        <f>B104</f>
        <v>FEB</v>
      </c>
      <c r="U96" s="73">
        <f>SUM(U97:U99)</f>
        <v>389</v>
      </c>
      <c r="V96" s="67">
        <f>SUM(V97:V99)</f>
        <v>530</v>
      </c>
      <c r="W96" s="67">
        <f>V100</f>
        <v>627</v>
      </c>
      <c r="X96" s="68" t="str">
        <f>B100</f>
        <v>Jeld Wen</v>
      </c>
      <c r="Y96" s="74">
        <f aca="true" t="shared" si="3" ref="Y96:Y116">F96+J96+N96+R96+V96</f>
        <v>2701</v>
      </c>
      <c r="Z96" s="72">
        <f>SUM(Z97:Z99)</f>
        <v>1996</v>
      </c>
      <c r="AA96" s="75">
        <f>AVERAGE(AA97,AA98,AA99)</f>
        <v>180.0666666666667</v>
      </c>
      <c r="AB96" s="76">
        <f>AVERAGE(AB97,AB98,AB99)</f>
        <v>133.06666666666666</v>
      </c>
      <c r="AC96" s="330">
        <f>G97+K97+O97+S97+W97</f>
        <v>3</v>
      </c>
    </row>
    <row r="97" spans="2:29" s="63" customFormat="1" ht="17.25" customHeight="1">
      <c r="B97" s="333" t="s">
        <v>114</v>
      </c>
      <c r="C97" s="334"/>
      <c r="D97" s="77">
        <v>49</v>
      </c>
      <c r="E97" s="78">
        <v>130</v>
      </c>
      <c r="F97" s="79">
        <f>D97+E97</f>
        <v>179</v>
      </c>
      <c r="G97" s="335">
        <v>1</v>
      </c>
      <c r="H97" s="336"/>
      <c r="I97" s="80">
        <v>118</v>
      </c>
      <c r="J97" s="79">
        <f>D97+I97</f>
        <v>167</v>
      </c>
      <c r="K97" s="335">
        <v>1</v>
      </c>
      <c r="L97" s="336"/>
      <c r="M97" s="80">
        <v>123</v>
      </c>
      <c r="N97" s="79">
        <f>D97+M97</f>
        <v>172</v>
      </c>
      <c r="O97" s="335">
        <v>1</v>
      </c>
      <c r="P97" s="336"/>
      <c r="Q97" s="80">
        <v>91</v>
      </c>
      <c r="R97" s="81">
        <f>D97+Q97</f>
        <v>140</v>
      </c>
      <c r="S97" s="335">
        <v>0</v>
      </c>
      <c r="T97" s="336"/>
      <c r="U97" s="78">
        <v>148</v>
      </c>
      <c r="V97" s="81">
        <f>D97+U97</f>
        <v>197</v>
      </c>
      <c r="W97" s="335">
        <v>0</v>
      </c>
      <c r="X97" s="336"/>
      <c r="Y97" s="79">
        <f t="shared" si="3"/>
        <v>855</v>
      </c>
      <c r="Z97" s="80">
        <f>E97+I97+M97+Q97+U97</f>
        <v>610</v>
      </c>
      <c r="AA97" s="82">
        <f>AVERAGE(F97,J97,N97,R97,V97)</f>
        <v>171</v>
      </c>
      <c r="AB97" s="83">
        <f>AVERAGE(F97,J97,N97,R97,V97)-D97</f>
        <v>122</v>
      </c>
      <c r="AC97" s="331"/>
    </row>
    <row r="98" spans="2:32" s="63" customFormat="1" ht="17.25" customHeight="1">
      <c r="B98" s="333" t="s">
        <v>115</v>
      </c>
      <c r="C98" s="334"/>
      <c r="D98" s="77">
        <v>45</v>
      </c>
      <c r="E98" s="78">
        <v>147</v>
      </c>
      <c r="F98" s="79">
        <f>D98+E98</f>
        <v>192</v>
      </c>
      <c r="G98" s="337"/>
      <c r="H98" s="338"/>
      <c r="I98" s="80">
        <v>140</v>
      </c>
      <c r="J98" s="79">
        <f>D98+I98</f>
        <v>185</v>
      </c>
      <c r="K98" s="337"/>
      <c r="L98" s="338"/>
      <c r="M98" s="80">
        <v>123</v>
      </c>
      <c r="N98" s="79">
        <f>D98+M98</f>
        <v>168</v>
      </c>
      <c r="O98" s="337"/>
      <c r="P98" s="338"/>
      <c r="Q98" s="78">
        <v>136</v>
      </c>
      <c r="R98" s="81">
        <f>D98+Q98</f>
        <v>181</v>
      </c>
      <c r="S98" s="337"/>
      <c r="T98" s="338"/>
      <c r="U98" s="78">
        <v>112</v>
      </c>
      <c r="V98" s="81">
        <f>D98+U98</f>
        <v>157</v>
      </c>
      <c r="W98" s="337"/>
      <c r="X98" s="338"/>
      <c r="Y98" s="79">
        <f t="shared" si="3"/>
        <v>883</v>
      </c>
      <c r="Z98" s="80">
        <f>E98+I98+M98+Q98+U98</f>
        <v>658</v>
      </c>
      <c r="AA98" s="82">
        <f>AVERAGE(F98,J98,N98,R98,V98)</f>
        <v>176.6</v>
      </c>
      <c r="AB98" s="83">
        <f>AVERAGE(F98,J98,N98,R98,V98)-D98</f>
        <v>131.6</v>
      </c>
      <c r="AC98" s="331"/>
      <c r="AE98" s="375"/>
      <c r="AF98" s="375"/>
    </row>
    <row r="99" spans="2:29" s="63" customFormat="1" ht="17.25" customHeight="1" thickBot="1">
      <c r="B99" s="341" t="s">
        <v>116</v>
      </c>
      <c r="C99" s="342"/>
      <c r="D99" s="77">
        <v>47</v>
      </c>
      <c r="E99" s="85">
        <v>149</v>
      </c>
      <c r="F99" s="86">
        <f>D99+E99</f>
        <v>196</v>
      </c>
      <c r="G99" s="339"/>
      <c r="H99" s="340"/>
      <c r="I99" s="87">
        <v>157</v>
      </c>
      <c r="J99" s="86">
        <f>D99+I99</f>
        <v>204</v>
      </c>
      <c r="K99" s="339"/>
      <c r="L99" s="340"/>
      <c r="M99" s="87">
        <v>149</v>
      </c>
      <c r="N99" s="86">
        <f>D99+M99</f>
        <v>196</v>
      </c>
      <c r="O99" s="339"/>
      <c r="P99" s="340"/>
      <c r="Q99" s="85">
        <v>144</v>
      </c>
      <c r="R99" s="86">
        <f>D99+Q99</f>
        <v>191</v>
      </c>
      <c r="S99" s="339"/>
      <c r="T99" s="340"/>
      <c r="U99" s="85">
        <v>129</v>
      </c>
      <c r="V99" s="86">
        <f>D99+U99</f>
        <v>176</v>
      </c>
      <c r="W99" s="339"/>
      <c r="X99" s="340"/>
      <c r="Y99" s="86">
        <f t="shared" si="3"/>
        <v>963</v>
      </c>
      <c r="Z99" s="87">
        <f>E99+I99+M99+Q99+U99</f>
        <v>728</v>
      </c>
      <c r="AA99" s="88">
        <f>AVERAGE(F99,J99,N99,R99,V99)</f>
        <v>192.6</v>
      </c>
      <c r="AB99" s="89">
        <f>AVERAGE(F99,J99,N99,R99,V99)-D99</f>
        <v>145.6</v>
      </c>
      <c r="AC99" s="332"/>
    </row>
    <row r="100" spans="2:29" s="63" customFormat="1" ht="48" customHeight="1">
      <c r="B100" s="328" t="s">
        <v>86</v>
      </c>
      <c r="C100" s="329"/>
      <c r="D100" s="64">
        <f>SUM(D101:D103)</f>
        <v>122</v>
      </c>
      <c r="E100" s="65">
        <f>SUM(E101:E103)</f>
        <v>433</v>
      </c>
      <c r="F100" s="67">
        <f>SUM(F101:F103)</f>
        <v>555</v>
      </c>
      <c r="G100" s="67">
        <f>F112</f>
        <v>589</v>
      </c>
      <c r="H100" s="68" t="str">
        <f>B112</f>
        <v>Temper</v>
      </c>
      <c r="I100" s="112">
        <f>SUM(I101:I103)</f>
        <v>462</v>
      </c>
      <c r="J100" s="70">
        <f>SUM(J101:J103)</f>
        <v>584</v>
      </c>
      <c r="K100" s="67">
        <f>J108</f>
        <v>473</v>
      </c>
      <c r="L100" s="68" t="str">
        <f>B108</f>
        <v>Club Tallinn</v>
      </c>
      <c r="M100" s="73">
        <f>SUM(M101:M103)</f>
        <v>467</v>
      </c>
      <c r="N100" s="67">
        <f>SUM(N101:N103)</f>
        <v>589</v>
      </c>
      <c r="O100" s="67">
        <f>N104</f>
        <v>544</v>
      </c>
      <c r="P100" s="68" t="str">
        <f>B104</f>
        <v>FEB</v>
      </c>
      <c r="Q100" s="73">
        <f>SUM(Q101:Q103)</f>
        <v>460</v>
      </c>
      <c r="R100" s="67">
        <f>SUM(R101:R103)</f>
        <v>582</v>
      </c>
      <c r="S100" s="67">
        <f>R116</f>
        <v>571</v>
      </c>
      <c r="T100" s="68" t="str">
        <f>B116</f>
        <v>RMK Spordiklubi</v>
      </c>
      <c r="U100" s="73">
        <f>SUM(U101:U103)</f>
        <v>505</v>
      </c>
      <c r="V100" s="67">
        <f>SUM(V101:V103)</f>
        <v>627</v>
      </c>
      <c r="W100" s="67">
        <f>V96</f>
        <v>530</v>
      </c>
      <c r="X100" s="68" t="str">
        <f>B96</f>
        <v>Rägavere vald</v>
      </c>
      <c r="Y100" s="74">
        <f t="shared" si="3"/>
        <v>2937</v>
      </c>
      <c r="Z100" s="72">
        <f>SUM(Z101:Z103)</f>
        <v>2327</v>
      </c>
      <c r="AA100" s="92">
        <f>AVERAGE(AA101,AA102,AA103)</f>
        <v>195.80000000000004</v>
      </c>
      <c r="AB100" s="76">
        <f>AVERAGE(AB101,AB102,AB103)</f>
        <v>155.13333333333335</v>
      </c>
      <c r="AC100" s="330">
        <f>G101+K101+O101+S101+W101</f>
        <v>4</v>
      </c>
    </row>
    <row r="101" spans="2:29" s="63" customFormat="1" ht="17.25" customHeight="1">
      <c r="B101" s="333" t="s">
        <v>163</v>
      </c>
      <c r="C101" s="334"/>
      <c r="D101" s="77">
        <v>60</v>
      </c>
      <c r="E101" s="78">
        <v>126</v>
      </c>
      <c r="F101" s="79">
        <f>D101+E101</f>
        <v>186</v>
      </c>
      <c r="G101" s="335">
        <v>0</v>
      </c>
      <c r="H101" s="336"/>
      <c r="I101" s="80">
        <v>136</v>
      </c>
      <c r="J101" s="79">
        <f>D101+I101</f>
        <v>196</v>
      </c>
      <c r="K101" s="335">
        <v>1</v>
      </c>
      <c r="L101" s="336"/>
      <c r="M101" s="80">
        <v>128</v>
      </c>
      <c r="N101" s="79">
        <f>D101+M101</f>
        <v>188</v>
      </c>
      <c r="O101" s="335">
        <v>1</v>
      </c>
      <c r="P101" s="336"/>
      <c r="Q101" s="78">
        <v>132</v>
      </c>
      <c r="R101" s="81">
        <f>D101+Q101</f>
        <v>192</v>
      </c>
      <c r="S101" s="335">
        <v>1</v>
      </c>
      <c r="T101" s="336"/>
      <c r="U101" s="78">
        <v>170</v>
      </c>
      <c r="V101" s="81">
        <f>D101+U101</f>
        <v>230</v>
      </c>
      <c r="W101" s="335">
        <v>1</v>
      </c>
      <c r="X101" s="336"/>
      <c r="Y101" s="79">
        <f t="shared" si="3"/>
        <v>992</v>
      </c>
      <c r="Z101" s="80">
        <f>E101+I101+M101+Q101+U101</f>
        <v>692</v>
      </c>
      <c r="AA101" s="82">
        <f>AVERAGE(F101,J101,N101,R101,V101)</f>
        <v>198.4</v>
      </c>
      <c r="AB101" s="83">
        <f>AVERAGE(F101,J101,N101,R101,V101)-D101</f>
        <v>138.4</v>
      </c>
      <c r="AC101" s="331"/>
    </row>
    <row r="102" spans="2:32" s="63" customFormat="1" ht="17.25" customHeight="1">
      <c r="B102" s="333" t="s">
        <v>244</v>
      </c>
      <c r="C102" s="334"/>
      <c r="D102" s="77">
        <v>40</v>
      </c>
      <c r="E102" s="78">
        <v>159</v>
      </c>
      <c r="F102" s="79">
        <f>D102+E102</f>
        <v>199</v>
      </c>
      <c r="G102" s="337"/>
      <c r="H102" s="338"/>
      <c r="I102" s="80">
        <v>168</v>
      </c>
      <c r="J102" s="79">
        <f>D102+I102</f>
        <v>208</v>
      </c>
      <c r="K102" s="337"/>
      <c r="L102" s="338"/>
      <c r="M102" s="80">
        <v>179</v>
      </c>
      <c r="N102" s="79">
        <f>D102+M102</f>
        <v>219</v>
      </c>
      <c r="O102" s="337"/>
      <c r="P102" s="338"/>
      <c r="Q102" s="78">
        <v>137</v>
      </c>
      <c r="R102" s="81">
        <f>D102+Q102</f>
        <v>177</v>
      </c>
      <c r="S102" s="337"/>
      <c r="T102" s="338"/>
      <c r="U102" s="78">
        <v>168</v>
      </c>
      <c r="V102" s="81">
        <f>D102+U102</f>
        <v>208</v>
      </c>
      <c r="W102" s="337"/>
      <c r="X102" s="338"/>
      <c r="Y102" s="79">
        <f t="shared" si="3"/>
        <v>1011</v>
      </c>
      <c r="Z102" s="80">
        <f>E102+I102+M102+Q102+U102</f>
        <v>811</v>
      </c>
      <c r="AA102" s="82">
        <f>AVERAGE(F102,J102,N102,R102,V102)</f>
        <v>202.2</v>
      </c>
      <c r="AB102" s="83">
        <f>AVERAGE(F102,J102,N102,R102,V102)-D102</f>
        <v>162.2</v>
      </c>
      <c r="AC102" s="331"/>
      <c r="AE102" s="375"/>
      <c r="AF102" s="375"/>
    </row>
    <row r="103" spans="2:29" s="63" customFormat="1" ht="17.25" customHeight="1" thickBot="1">
      <c r="B103" s="341" t="s">
        <v>162</v>
      </c>
      <c r="C103" s="342"/>
      <c r="D103" s="84">
        <v>22</v>
      </c>
      <c r="E103" s="85">
        <v>148</v>
      </c>
      <c r="F103" s="86">
        <f>D103+E103</f>
        <v>170</v>
      </c>
      <c r="G103" s="339"/>
      <c r="H103" s="340"/>
      <c r="I103" s="87">
        <v>158</v>
      </c>
      <c r="J103" s="86">
        <f>D103+I103</f>
        <v>180</v>
      </c>
      <c r="K103" s="339"/>
      <c r="L103" s="340"/>
      <c r="M103" s="87">
        <v>160</v>
      </c>
      <c r="N103" s="86">
        <f>D103+M103</f>
        <v>182</v>
      </c>
      <c r="O103" s="339"/>
      <c r="P103" s="340"/>
      <c r="Q103" s="85">
        <v>191</v>
      </c>
      <c r="R103" s="86">
        <f>D103+Q103</f>
        <v>213</v>
      </c>
      <c r="S103" s="339"/>
      <c r="T103" s="340"/>
      <c r="U103" s="85">
        <v>167</v>
      </c>
      <c r="V103" s="86">
        <f>D103+U103</f>
        <v>189</v>
      </c>
      <c r="W103" s="339"/>
      <c r="X103" s="340"/>
      <c r="Y103" s="86">
        <f t="shared" si="3"/>
        <v>934</v>
      </c>
      <c r="Z103" s="87">
        <f>E103+I103+M103+Q103+U103</f>
        <v>824</v>
      </c>
      <c r="AA103" s="88">
        <f>AVERAGE(F103,J103,N103,R103,V103)</f>
        <v>186.8</v>
      </c>
      <c r="AB103" s="89">
        <f>AVERAGE(F103,J103,N103,R103,V103)-D103</f>
        <v>164.8</v>
      </c>
      <c r="AC103" s="332"/>
    </row>
    <row r="104" spans="2:29" s="63" customFormat="1" ht="49.5" customHeight="1">
      <c r="B104" s="328" t="s">
        <v>69</v>
      </c>
      <c r="C104" s="329"/>
      <c r="D104" s="64">
        <f>SUM(D105:D107)</f>
        <v>88</v>
      </c>
      <c r="E104" s="65">
        <f>SUM(E105:E107)</f>
        <v>448</v>
      </c>
      <c r="F104" s="67">
        <f>SUM(F105:F107)</f>
        <v>536</v>
      </c>
      <c r="G104" s="67">
        <f>F108</f>
        <v>571</v>
      </c>
      <c r="H104" s="68" t="str">
        <f>B108</f>
        <v>Club Tallinn</v>
      </c>
      <c r="I104" s="112">
        <f>SUM(I105:I107)</f>
        <v>449</v>
      </c>
      <c r="J104" s="70">
        <f>SUM(J105:J107)</f>
        <v>537</v>
      </c>
      <c r="K104" s="67">
        <f>J116</f>
        <v>578</v>
      </c>
      <c r="L104" s="68" t="str">
        <f>B116</f>
        <v>RMK Spordiklubi</v>
      </c>
      <c r="M104" s="73">
        <f>SUM(M105:M107)</f>
        <v>456</v>
      </c>
      <c r="N104" s="67">
        <f>SUM(N105:N107)</f>
        <v>544</v>
      </c>
      <c r="O104" s="67">
        <f>N100</f>
        <v>589</v>
      </c>
      <c r="P104" s="68" t="str">
        <f>B100</f>
        <v>Jeld Wen</v>
      </c>
      <c r="Q104" s="73">
        <f>SUM(Q105:Q107)</f>
        <v>439</v>
      </c>
      <c r="R104" s="67">
        <f>SUM(R105:R107)</f>
        <v>527</v>
      </c>
      <c r="S104" s="67">
        <f>R96</f>
        <v>512</v>
      </c>
      <c r="T104" s="68" t="str">
        <f>B96</f>
        <v>Rägavere vald</v>
      </c>
      <c r="U104" s="73">
        <f>SUM(U105:U107)</f>
        <v>476</v>
      </c>
      <c r="V104" s="67">
        <f>SUM(V105:V107)</f>
        <v>564</v>
      </c>
      <c r="W104" s="67">
        <f>V112</f>
        <v>537</v>
      </c>
      <c r="X104" s="68" t="str">
        <f>B112</f>
        <v>Temper</v>
      </c>
      <c r="Y104" s="74">
        <f t="shared" si="3"/>
        <v>2708</v>
      </c>
      <c r="Z104" s="72">
        <f>SUM(Z105:Z107)</f>
        <v>2268</v>
      </c>
      <c r="AA104" s="92">
        <f>AVERAGE(AA105,AA106,AA107)</f>
        <v>180.5333333333333</v>
      </c>
      <c r="AB104" s="76">
        <f>AVERAGE(AB105,AB106,AB107)</f>
        <v>151.2</v>
      </c>
      <c r="AC104" s="330">
        <f>G105+K105+O105+S105+W105</f>
        <v>2</v>
      </c>
    </row>
    <row r="105" spans="2:29" s="63" customFormat="1" ht="17.25" customHeight="1">
      <c r="B105" s="333" t="s">
        <v>106</v>
      </c>
      <c r="C105" s="334"/>
      <c r="D105" s="77">
        <v>39</v>
      </c>
      <c r="E105" s="78">
        <v>96</v>
      </c>
      <c r="F105" s="79">
        <f>D105+E105</f>
        <v>135</v>
      </c>
      <c r="G105" s="335">
        <v>0</v>
      </c>
      <c r="H105" s="336"/>
      <c r="I105" s="80">
        <v>112</v>
      </c>
      <c r="J105" s="79">
        <f>D105+I105</f>
        <v>151</v>
      </c>
      <c r="K105" s="335">
        <v>0</v>
      </c>
      <c r="L105" s="336"/>
      <c r="M105" s="80">
        <v>176</v>
      </c>
      <c r="N105" s="79">
        <f>D105+M105</f>
        <v>215</v>
      </c>
      <c r="O105" s="335">
        <v>0</v>
      </c>
      <c r="P105" s="336"/>
      <c r="Q105" s="78">
        <v>135</v>
      </c>
      <c r="R105" s="81">
        <f>D105+Q105</f>
        <v>174</v>
      </c>
      <c r="S105" s="335">
        <v>1</v>
      </c>
      <c r="T105" s="336"/>
      <c r="U105" s="78">
        <v>159</v>
      </c>
      <c r="V105" s="81">
        <f>D105+U105</f>
        <v>198</v>
      </c>
      <c r="W105" s="335">
        <v>1</v>
      </c>
      <c r="X105" s="336"/>
      <c r="Y105" s="79">
        <f t="shared" si="3"/>
        <v>873</v>
      </c>
      <c r="Z105" s="80">
        <f>E105+I105+M105+Q105+U105</f>
        <v>678</v>
      </c>
      <c r="AA105" s="82">
        <f>AVERAGE(F105,J105,N105,R105,V105)</f>
        <v>174.6</v>
      </c>
      <c r="AB105" s="83">
        <f>AVERAGE(F105,J105,N105,R105,V105)-D105</f>
        <v>135.6</v>
      </c>
      <c r="AC105" s="331"/>
    </row>
    <row r="106" spans="2:29" s="63" customFormat="1" ht="17.25" customHeight="1">
      <c r="B106" s="333" t="s">
        <v>108</v>
      </c>
      <c r="C106" s="334"/>
      <c r="D106" s="77">
        <v>22</v>
      </c>
      <c r="E106" s="78">
        <v>173</v>
      </c>
      <c r="F106" s="79">
        <f>D106+E106</f>
        <v>195</v>
      </c>
      <c r="G106" s="337"/>
      <c r="H106" s="338"/>
      <c r="I106" s="80">
        <v>199</v>
      </c>
      <c r="J106" s="79">
        <f>D106+I106</f>
        <v>221</v>
      </c>
      <c r="K106" s="337"/>
      <c r="L106" s="338"/>
      <c r="M106" s="80">
        <v>146</v>
      </c>
      <c r="N106" s="79">
        <f>D106+M106</f>
        <v>168</v>
      </c>
      <c r="O106" s="337"/>
      <c r="P106" s="338"/>
      <c r="Q106" s="78">
        <v>135</v>
      </c>
      <c r="R106" s="81">
        <f>D106+Q106</f>
        <v>157</v>
      </c>
      <c r="S106" s="337"/>
      <c r="T106" s="338"/>
      <c r="U106" s="78">
        <v>146</v>
      </c>
      <c r="V106" s="81">
        <f>D106+U106</f>
        <v>168</v>
      </c>
      <c r="W106" s="337"/>
      <c r="X106" s="338"/>
      <c r="Y106" s="79">
        <f t="shared" si="3"/>
        <v>909</v>
      </c>
      <c r="Z106" s="80">
        <f>E106+I106+M106+Q106+U106</f>
        <v>799</v>
      </c>
      <c r="AA106" s="82">
        <f>AVERAGE(F106,J106,N106,R106,V106)</f>
        <v>181.8</v>
      </c>
      <c r="AB106" s="83">
        <f>AVERAGE(F106,J106,N106,R106,V106)-D106</f>
        <v>159.8</v>
      </c>
      <c r="AC106" s="331"/>
    </row>
    <row r="107" spans="2:29" s="63" customFormat="1" ht="17.25" customHeight="1" thickBot="1">
      <c r="B107" s="341" t="s">
        <v>107</v>
      </c>
      <c r="C107" s="342"/>
      <c r="D107" s="84">
        <v>27</v>
      </c>
      <c r="E107" s="85">
        <v>179</v>
      </c>
      <c r="F107" s="86">
        <f>D107+E107</f>
        <v>206</v>
      </c>
      <c r="G107" s="339"/>
      <c r="H107" s="340"/>
      <c r="I107" s="87">
        <v>138</v>
      </c>
      <c r="J107" s="86">
        <f>D107+I107</f>
        <v>165</v>
      </c>
      <c r="K107" s="339"/>
      <c r="L107" s="340"/>
      <c r="M107" s="87">
        <v>134</v>
      </c>
      <c r="N107" s="86">
        <f>D107+M107</f>
        <v>161</v>
      </c>
      <c r="O107" s="339"/>
      <c r="P107" s="340"/>
      <c r="Q107" s="85">
        <v>169</v>
      </c>
      <c r="R107" s="86">
        <f>D107+Q107</f>
        <v>196</v>
      </c>
      <c r="S107" s="339"/>
      <c r="T107" s="340"/>
      <c r="U107" s="85">
        <v>171</v>
      </c>
      <c r="V107" s="86">
        <f>D107+U107</f>
        <v>198</v>
      </c>
      <c r="W107" s="339"/>
      <c r="X107" s="340"/>
      <c r="Y107" s="86">
        <f t="shared" si="3"/>
        <v>926</v>
      </c>
      <c r="Z107" s="87">
        <f>E107+I107+M107+Q107+U107</f>
        <v>791</v>
      </c>
      <c r="AA107" s="88">
        <f>AVERAGE(F107,J107,N107,R107,V107)</f>
        <v>185.2</v>
      </c>
      <c r="AB107" s="89">
        <f>AVERAGE(F107,J107,N107,R107,V107)-D107</f>
        <v>158.2</v>
      </c>
      <c r="AC107" s="332"/>
    </row>
    <row r="108" spans="2:29" s="63" customFormat="1" ht="48" customHeight="1">
      <c r="B108" s="343" t="s">
        <v>77</v>
      </c>
      <c r="C108" s="323"/>
      <c r="D108" s="64">
        <f>SUM(D109:D111)</f>
        <v>67</v>
      </c>
      <c r="E108" s="65">
        <f>SUM(E109:E111)</f>
        <v>504</v>
      </c>
      <c r="F108" s="67">
        <f>SUM(F109:F111)</f>
        <v>571</v>
      </c>
      <c r="G108" s="67">
        <f>F104</f>
        <v>536</v>
      </c>
      <c r="H108" s="68" t="str">
        <f>B104</f>
        <v>FEB</v>
      </c>
      <c r="I108" s="112">
        <f>SUM(I109:I111)</f>
        <v>406</v>
      </c>
      <c r="J108" s="70">
        <f>SUM(J109:J111)</f>
        <v>473</v>
      </c>
      <c r="K108" s="67">
        <f>J100</f>
        <v>584</v>
      </c>
      <c r="L108" s="68" t="str">
        <f>B100</f>
        <v>Jeld Wen</v>
      </c>
      <c r="M108" s="73">
        <f>SUM(M109:M111)</f>
        <v>458</v>
      </c>
      <c r="N108" s="67">
        <f>SUM(N109:N111)</f>
        <v>525</v>
      </c>
      <c r="O108" s="67">
        <f>N96</f>
        <v>536</v>
      </c>
      <c r="P108" s="68" t="str">
        <f>B96</f>
        <v>Rägavere vald</v>
      </c>
      <c r="Q108" s="73">
        <f>SUM(Q109:Q111)</f>
        <v>468</v>
      </c>
      <c r="R108" s="67">
        <f>SUM(R109:R111)</f>
        <v>535</v>
      </c>
      <c r="S108" s="67">
        <f>R112</f>
        <v>521</v>
      </c>
      <c r="T108" s="68" t="str">
        <f>B112</f>
        <v>Temper</v>
      </c>
      <c r="U108" s="73">
        <f>SUM(U109:U111)</f>
        <v>453</v>
      </c>
      <c r="V108" s="67">
        <f>SUM(V109:V111)</f>
        <v>520</v>
      </c>
      <c r="W108" s="67">
        <f>V116</f>
        <v>568</v>
      </c>
      <c r="X108" s="68" t="str">
        <f>B116</f>
        <v>RMK Spordiklubi</v>
      </c>
      <c r="Y108" s="74">
        <f t="shared" si="3"/>
        <v>2624</v>
      </c>
      <c r="Z108" s="72">
        <f>SUM(Z109:Z111)</f>
        <v>2289</v>
      </c>
      <c r="AA108" s="92">
        <f>AVERAGE(AA109,AA110,AA111)</f>
        <v>174.9333333333333</v>
      </c>
      <c r="AB108" s="76">
        <f>AVERAGE(AB109,AB110,AB111)</f>
        <v>152.6</v>
      </c>
      <c r="AC108" s="330">
        <f>G109+K109+O109+S109+W109</f>
        <v>2</v>
      </c>
    </row>
    <row r="109" spans="2:29" s="63" customFormat="1" ht="17.25" customHeight="1">
      <c r="B109" s="333" t="s">
        <v>186</v>
      </c>
      <c r="C109" s="334"/>
      <c r="D109" s="77">
        <v>16</v>
      </c>
      <c r="E109" s="80">
        <v>149</v>
      </c>
      <c r="F109" s="79">
        <f>D109+E109</f>
        <v>165</v>
      </c>
      <c r="G109" s="335">
        <v>1</v>
      </c>
      <c r="H109" s="336"/>
      <c r="I109" s="80">
        <v>144</v>
      </c>
      <c r="J109" s="79">
        <f>D109+I109</f>
        <v>160</v>
      </c>
      <c r="K109" s="335">
        <v>0</v>
      </c>
      <c r="L109" s="336"/>
      <c r="M109" s="80">
        <v>167</v>
      </c>
      <c r="N109" s="79">
        <f>D109+M109</f>
        <v>183</v>
      </c>
      <c r="O109" s="335">
        <v>0</v>
      </c>
      <c r="P109" s="336"/>
      <c r="Q109" s="78">
        <v>159</v>
      </c>
      <c r="R109" s="81">
        <f>D109+Q109</f>
        <v>175</v>
      </c>
      <c r="S109" s="335">
        <v>1</v>
      </c>
      <c r="T109" s="336"/>
      <c r="U109" s="78">
        <v>150</v>
      </c>
      <c r="V109" s="81">
        <f>D109+U109</f>
        <v>166</v>
      </c>
      <c r="W109" s="335">
        <v>0</v>
      </c>
      <c r="X109" s="336"/>
      <c r="Y109" s="79">
        <f t="shared" si="3"/>
        <v>849</v>
      </c>
      <c r="Z109" s="80">
        <f>E109+I109+M109+Q109+U109</f>
        <v>769</v>
      </c>
      <c r="AA109" s="82">
        <f>AVERAGE(F109,J109,N109,R109,V109)</f>
        <v>169.8</v>
      </c>
      <c r="AB109" s="83">
        <f>AVERAGE(F109,J109,N109,R109,V109)-D109</f>
        <v>153.8</v>
      </c>
      <c r="AC109" s="331"/>
    </row>
    <row r="110" spans="2:29" s="63" customFormat="1" ht="17.25" customHeight="1">
      <c r="B110" s="333" t="s">
        <v>216</v>
      </c>
      <c r="C110" s="334"/>
      <c r="D110" s="77">
        <v>30</v>
      </c>
      <c r="E110" s="98">
        <v>177</v>
      </c>
      <c r="F110" s="79">
        <f>D110+E110</f>
        <v>207</v>
      </c>
      <c r="G110" s="337"/>
      <c r="H110" s="338"/>
      <c r="I110" s="80">
        <v>118</v>
      </c>
      <c r="J110" s="79">
        <f>D110+I110</f>
        <v>148</v>
      </c>
      <c r="K110" s="337"/>
      <c r="L110" s="338"/>
      <c r="M110" s="80">
        <v>131</v>
      </c>
      <c r="N110" s="79">
        <f>D110+M110</f>
        <v>161</v>
      </c>
      <c r="O110" s="337"/>
      <c r="P110" s="338"/>
      <c r="Q110" s="78">
        <v>172</v>
      </c>
      <c r="R110" s="81">
        <f>D110+Q110</f>
        <v>202</v>
      </c>
      <c r="S110" s="337"/>
      <c r="T110" s="338"/>
      <c r="U110" s="78">
        <v>116</v>
      </c>
      <c r="V110" s="81">
        <f>D110+U110</f>
        <v>146</v>
      </c>
      <c r="W110" s="337"/>
      <c r="X110" s="338"/>
      <c r="Y110" s="79">
        <f t="shared" si="3"/>
        <v>864</v>
      </c>
      <c r="Z110" s="80">
        <f>E110+I110+M110+Q110+U110</f>
        <v>714</v>
      </c>
      <c r="AA110" s="82">
        <f>AVERAGE(F110,J110,N110,R110,V110)</f>
        <v>172.8</v>
      </c>
      <c r="AB110" s="83">
        <f>AVERAGE(F110,J110,N110,R110,V110)-D110</f>
        <v>142.8</v>
      </c>
      <c r="AC110" s="331"/>
    </row>
    <row r="111" spans="2:29" s="63" customFormat="1" ht="17.25" customHeight="1" thickBot="1">
      <c r="B111" s="333" t="s">
        <v>231</v>
      </c>
      <c r="C111" s="334"/>
      <c r="D111" s="84">
        <v>21</v>
      </c>
      <c r="E111" s="85">
        <v>178</v>
      </c>
      <c r="F111" s="79">
        <f>D111+E111</f>
        <v>199</v>
      </c>
      <c r="G111" s="339"/>
      <c r="H111" s="340"/>
      <c r="I111" s="87">
        <v>144</v>
      </c>
      <c r="J111" s="86">
        <f>D111+I111</f>
        <v>165</v>
      </c>
      <c r="K111" s="339"/>
      <c r="L111" s="340"/>
      <c r="M111" s="87">
        <v>160</v>
      </c>
      <c r="N111" s="86">
        <f>D111+M111</f>
        <v>181</v>
      </c>
      <c r="O111" s="339"/>
      <c r="P111" s="340"/>
      <c r="Q111" s="85">
        <v>137</v>
      </c>
      <c r="R111" s="86">
        <f>D111+Q111</f>
        <v>158</v>
      </c>
      <c r="S111" s="339"/>
      <c r="T111" s="340"/>
      <c r="U111" s="85">
        <v>187</v>
      </c>
      <c r="V111" s="86">
        <f>D111+U111</f>
        <v>208</v>
      </c>
      <c r="W111" s="339"/>
      <c r="X111" s="340"/>
      <c r="Y111" s="86">
        <f t="shared" si="3"/>
        <v>911</v>
      </c>
      <c r="Z111" s="87">
        <f>E111+I111+M111+Q111+U111</f>
        <v>806</v>
      </c>
      <c r="AA111" s="88">
        <f>AVERAGE(F111,J111,N111,R111,V111)</f>
        <v>182.2</v>
      </c>
      <c r="AB111" s="89">
        <f>AVERAGE(F111,J111,N111,R111,V111)-D111</f>
        <v>161.2</v>
      </c>
      <c r="AC111" s="332"/>
    </row>
    <row r="112" spans="2:29" s="63" customFormat="1" ht="48.75" customHeight="1">
      <c r="B112" s="328" t="s">
        <v>64</v>
      </c>
      <c r="C112" s="329"/>
      <c r="D112" s="64">
        <f>SUM(D113:D115)</f>
        <v>154</v>
      </c>
      <c r="E112" s="65">
        <f>SUM(E113:E115)</f>
        <v>435</v>
      </c>
      <c r="F112" s="93">
        <f>SUM(F113:F115)</f>
        <v>589</v>
      </c>
      <c r="G112" s="67">
        <f>F100</f>
        <v>555</v>
      </c>
      <c r="H112" s="68" t="str">
        <f>B100</f>
        <v>Jeld Wen</v>
      </c>
      <c r="I112" s="112">
        <f>SUM(I113:I115)</f>
        <v>343</v>
      </c>
      <c r="J112" s="70">
        <f>SUM(J113:J115)</f>
        <v>497</v>
      </c>
      <c r="K112" s="67">
        <f>J96</f>
        <v>556</v>
      </c>
      <c r="L112" s="68" t="str">
        <f>B96</f>
        <v>Rägavere vald</v>
      </c>
      <c r="M112" s="73">
        <f>SUM(M113:M115)</f>
        <v>392</v>
      </c>
      <c r="N112" s="67">
        <f>SUM(N113:N115)</f>
        <v>546</v>
      </c>
      <c r="O112" s="67">
        <f>N116</f>
        <v>565</v>
      </c>
      <c r="P112" s="68" t="str">
        <f>B116</f>
        <v>RMK Spordiklubi</v>
      </c>
      <c r="Q112" s="73">
        <f>SUM(Q113:Q115)</f>
        <v>367</v>
      </c>
      <c r="R112" s="67">
        <f>SUM(R113:R115)</f>
        <v>521</v>
      </c>
      <c r="S112" s="67">
        <f>R108</f>
        <v>535</v>
      </c>
      <c r="T112" s="68" t="str">
        <f>B108</f>
        <v>Club Tallinn</v>
      </c>
      <c r="U112" s="73">
        <f>SUM(U113:U115)</f>
        <v>383</v>
      </c>
      <c r="V112" s="67">
        <f>SUM(V113:V115)</f>
        <v>537</v>
      </c>
      <c r="W112" s="67">
        <f>V104</f>
        <v>564</v>
      </c>
      <c r="X112" s="68" t="str">
        <f>B104</f>
        <v>FEB</v>
      </c>
      <c r="Y112" s="74">
        <f t="shared" si="3"/>
        <v>2690</v>
      </c>
      <c r="Z112" s="72">
        <f>SUM(Z113:Z115)</f>
        <v>1920</v>
      </c>
      <c r="AA112" s="92">
        <f>AVERAGE(AA113,AA114,AA115)</f>
        <v>179.33333333333334</v>
      </c>
      <c r="AB112" s="76">
        <f>AVERAGE(AB113,AB114,AB115)</f>
        <v>128</v>
      </c>
      <c r="AC112" s="330">
        <f>G113+K113+O113+S113+W113</f>
        <v>1</v>
      </c>
    </row>
    <row r="113" spans="2:29" s="63" customFormat="1" ht="17.25" customHeight="1">
      <c r="B113" s="333" t="s">
        <v>103</v>
      </c>
      <c r="C113" s="334"/>
      <c r="D113" s="77">
        <v>60</v>
      </c>
      <c r="E113" s="80">
        <v>126</v>
      </c>
      <c r="F113" s="79">
        <f>D113+E113</f>
        <v>186</v>
      </c>
      <c r="G113" s="335">
        <v>1</v>
      </c>
      <c r="H113" s="336"/>
      <c r="I113" s="80">
        <v>113</v>
      </c>
      <c r="J113" s="79">
        <f>D113+I113</f>
        <v>173</v>
      </c>
      <c r="K113" s="335">
        <v>0</v>
      </c>
      <c r="L113" s="336"/>
      <c r="M113" s="80">
        <v>106</v>
      </c>
      <c r="N113" s="79">
        <f>D113+M113</f>
        <v>166</v>
      </c>
      <c r="O113" s="335">
        <v>0</v>
      </c>
      <c r="P113" s="336"/>
      <c r="Q113" s="78">
        <v>110</v>
      </c>
      <c r="R113" s="81">
        <f>D113+Q113</f>
        <v>170</v>
      </c>
      <c r="S113" s="335">
        <v>0</v>
      </c>
      <c r="T113" s="336"/>
      <c r="U113" s="78">
        <v>100</v>
      </c>
      <c r="V113" s="81">
        <f>D113+U113</f>
        <v>160</v>
      </c>
      <c r="W113" s="335">
        <v>0</v>
      </c>
      <c r="X113" s="336"/>
      <c r="Y113" s="79">
        <f t="shared" si="3"/>
        <v>855</v>
      </c>
      <c r="Z113" s="80">
        <f>E113+I113+M113+Q113+U113</f>
        <v>555</v>
      </c>
      <c r="AA113" s="82">
        <f>AVERAGE(F113,J113,N113,R113,V113)</f>
        <v>171</v>
      </c>
      <c r="AB113" s="83">
        <f>AVERAGE(F113,J113,N113,R113,V113)-D113</f>
        <v>111</v>
      </c>
      <c r="AC113" s="331"/>
    </row>
    <row r="114" spans="2:29" s="63" customFormat="1" ht="17.25" customHeight="1">
      <c r="B114" s="333" t="s">
        <v>200</v>
      </c>
      <c r="C114" s="334"/>
      <c r="D114" s="77">
        <v>60</v>
      </c>
      <c r="E114" s="78">
        <v>135</v>
      </c>
      <c r="F114" s="79">
        <f>D114+E114</f>
        <v>195</v>
      </c>
      <c r="G114" s="337"/>
      <c r="H114" s="338"/>
      <c r="I114" s="80">
        <v>96</v>
      </c>
      <c r="J114" s="79">
        <f>D114+I114</f>
        <v>156</v>
      </c>
      <c r="K114" s="337"/>
      <c r="L114" s="338"/>
      <c r="M114" s="80">
        <v>126</v>
      </c>
      <c r="N114" s="79">
        <f>D114+M114</f>
        <v>186</v>
      </c>
      <c r="O114" s="337"/>
      <c r="P114" s="338"/>
      <c r="Q114" s="78">
        <v>102</v>
      </c>
      <c r="R114" s="81">
        <f>D114+Q114</f>
        <v>162</v>
      </c>
      <c r="S114" s="337"/>
      <c r="T114" s="338"/>
      <c r="U114" s="78">
        <v>93</v>
      </c>
      <c r="V114" s="81">
        <f>D114+U114</f>
        <v>153</v>
      </c>
      <c r="W114" s="337"/>
      <c r="X114" s="338"/>
      <c r="Y114" s="79">
        <f t="shared" si="3"/>
        <v>852</v>
      </c>
      <c r="Z114" s="80">
        <f>E114+I114+M114+Q114+U114</f>
        <v>552</v>
      </c>
      <c r="AA114" s="82">
        <f>AVERAGE(F114,J114,N114,R114,V114)</f>
        <v>170.4</v>
      </c>
      <c r="AB114" s="83">
        <f>AVERAGE(F114,J114,N114,R114,V114)-D114</f>
        <v>110.4</v>
      </c>
      <c r="AC114" s="331"/>
    </row>
    <row r="115" spans="2:29" s="63" customFormat="1" ht="17.25" customHeight="1" thickBot="1">
      <c r="B115" s="341" t="s">
        <v>104</v>
      </c>
      <c r="C115" s="342"/>
      <c r="D115" s="77">
        <v>34</v>
      </c>
      <c r="E115" s="85">
        <v>174</v>
      </c>
      <c r="F115" s="79">
        <f>D115+E115</f>
        <v>208</v>
      </c>
      <c r="G115" s="339"/>
      <c r="H115" s="340"/>
      <c r="I115" s="87">
        <v>134</v>
      </c>
      <c r="J115" s="86">
        <f>D115+I115</f>
        <v>168</v>
      </c>
      <c r="K115" s="339"/>
      <c r="L115" s="340"/>
      <c r="M115" s="87">
        <v>160</v>
      </c>
      <c r="N115" s="86">
        <f>D115+M115</f>
        <v>194</v>
      </c>
      <c r="O115" s="339"/>
      <c r="P115" s="340"/>
      <c r="Q115" s="85">
        <v>155</v>
      </c>
      <c r="R115" s="86">
        <f>D115+Q115</f>
        <v>189</v>
      </c>
      <c r="S115" s="339"/>
      <c r="T115" s="340"/>
      <c r="U115" s="85">
        <v>190</v>
      </c>
      <c r="V115" s="86">
        <f>D115+U115</f>
        <v>224</v>
      </c>
      <c r="W115" s="339"/>
      <c r="X115" s="340"/>
      <c r="Y115" s="86">
        <f t="shared" si="3"/>
        <v>983</v>
      </c>
      <c r="Z115" s="87">
        <f>E115+I115+M115+Q115+U115</f>
        <v>813</v>
      </c>
      <c r="AA115" s="88">
        <f>AVERAGE(F115,J115,N115,R115,V115)</f>
        <v>196.6</v>
      </c>
      <c r="AB115" s="89">
        <f>AVERAGE(F115,J115,N115,R115,V115)-D115</f>
        <v>162.6</v>
      </c>
      <c r="AC115" s="332"/>
    </row>
    <row r="116" spans="2:29" s="63" customFormat="1" ht="49.5" customHeight="1">
      <c r="B116" s="328" t="s">
        <v>135</v>
      </c>
      <c r="C116" s="329"/>
      <c r="D116" s="64">
        <f>SUM(D117:D119)</f>
        <v>134</v>
      </c>
      <c r="E116" s="65">
        <f>SUM(E117:E119)</f>
        <v>398</v>
      </c>
      <c r="F116" s="93">
        <f>SUM(F117:F119)</f>
        <v>532</v>
      </c>
      <c r="G116" s="93">
        <f>F96</f>
        <v>567</v>
      </c>
      <c r="H116" s="71" t="str">
        <f>B96</f>
        <v>Rägavere vald</v>
      </c>
      <c r="I116" s="69">
        <f>SUM(I117:I119)</f>
        <v>444</v>
      </c>
      <c r="J116" s="70">
        <f>SUM(J117:J119)</f>
        <v>578</v>
      </c>
      <c r="K116" s="67">
        <f>J104</f>
        <v>537</v>
      </c>
      <c r="L116" s="68" t="str">
        <f>B104</f>
        <v>FEB</v>
      </c>
      <c r="M116" s="73">
        <f>SUM(M117:M119)</f>
        <v>431</v>
      </c>
      <c r="N116" s="67">
        <f>SUM(N117:N119)</f>
        <v>565</v>
      </c>
      <c r="O116" s="67">
        <f>N112</f>
        <v>546</v>
      </c>
      <c r="P116" s="68" t="str">
        <f>B112</f>
        <v>Temper</v>
      </c>
      <c r="Q116" s="73">
        <f>SUM(Q117:Q119)</f>
        <v>437</v>
      </c>
      <c r="R116" s="67">
        <f>SUM(R117:R119)</f>
        <v>571</v>
      </c>
      <c r="S116" s="67">
        <f>R100</f>
        <v>582</v>
      </c>
      <c r="T116" s="68" t="str">
        <f>B100</f>
        <v>Jeld Wen</v>
      </c>
      <c r="U116" s="73">
        <f>SUM(U117:U119)</f>
        <v>434</v>
      </c>
      <c r="V116" s="67">
        <f>SUM(V117:V119)</f>
        <v>568</v>
      </c>
      <c r="W116" s="67">
        <f>V108</f>
        <v>520</v>
      </c>
      <c r="X116" s="68" t="str">
        <f>B108</f>
        <v>Club Tallinn</v>
      </c>
      <c r="Y116" s="74">
        <f t="shared" si="3"/>
        <v>2814</v>
      </c>
      <c r="Z116" s="72">
        <f>SUM(Z117:Z119)</f>
        <v>2144</v>
      </c>
      <c r="AA116" s="92">
        <f>AVERAGE(AA117,AA118,AA119)</f>
        <v>187.6</v>
      </c>
      <c r="AB116" s="76">
        <f>AVERAGE(AB117,AB118,AB119)</f>
        <v>142.93333333333334</v>
      </c>
      <c r="AC116" s="330">
        <f>G117+K117+O117+S117+W117</f>
        <v>3</v>
      </c>
    </row>
    <row r="117" spans="2:29" s="63" customFormat="1" ht="18.75" customHeight="1">
      <c r="B117" s="371" t="s">
        <v>170</v>
      </c>
      <c r="C117" s="372"/>
      <c r="D117" s="77">
        <v>48</v>
      </c>
      <c r="E117" s="78">
        <v>143</v>
      </c>
      <c r="F117" s="79">
        <f>D117+E117</f>
        <v>191</v>
      </c>
      <c r="G117" s="335">
        <v>0</v>
      </c>
      <c r="H117" s="336"/>
      <c r="I117" s="80">
        <v>128</v>
      </c>
      <c r="J117" s="79">
        <f>D117+I117</f>
        <v>176</v>
      </c>
      <c r="K117" s="335">
        <v>1</v>
      </c>
      <c r="L117" s="336"/>
      <c r="M117" s="80">
        <v>138</v>
      </c>
      <c r="N117" s="79">
        <f>D117+M117</f>
        <v>186</v>
      </c>
      <c r="O117" s="335">
        <v>1</v>
      </c>
      <c r="P117" s="336"/>
      <c r="Q117" s="78">
        <v>173</v>
      </c>
      <c r="R117" s="81">
        <f>D117+Q117</f>
        <v>221</v>
      </c>
      <c r="S117" s="335">
        <v>0</v>
      </c>
      <c r="T117" s="336"/>
      <c r="U117" s="78">
        <v>137</v>
      </c>
      <c r="V117" s="81">
        <f>D117+U117</f>
        <v>185</v>
      </c>
      <c r="W117" s="335">
        <v>1</v>
      </c>
      <c r="X117" s="336"/>
      <c r="Y117" s="79">
        <f>F117+J117+N117+R117+V117</f>
        <v>959</v>
      </c>
      <c r="Z117" s="80">
        <f>E117+I117+M117+Q117+U117</f>
        <v>719</v>
      </c>
      <c r="AA117" s="82">
        <f>AVERAGE(F117,J117,N117,R117,V117)</f>
        <v>191.8</v>
      </c>
      <c r="AB117" s="83">
        <f>AVERAGE(F117,J117,N117,R117,V117)-D117</f>
        <v>143.8</v>
      </c>
      <c r="AC117" s="331"/>
    </row>
    <row r="118" spans="2:29" s="63" customFormat="1" ht="18" customHeight="1">
      <c r="B118" s="371" t="s">
        <v>168</v>
      </c>
      <c r="C118" s="372"/>
      <c r="D118" s="77">
        <v>50</v>
      </c>
      <c r="E118" s="78">
        <v>99</v>
      </c>
      <c r="F118" s="79">
        <f>D118+E118</f>
        <v>149</v>
      </c>
      <c r="G118" s="337"/>
      <c r="H118" s="338"/>
      <c r="I118" s="80">
        <v>147</v>
      </c>
      <c r="J118" s="79">
        <f>D118+I118</f>
        <v>197</v>
      </c>
      <c r="K118" s="337"/>
      <c r="L118" s="338"/>
      <c r="M118" s="80">
        <v>158</v>
      </c>
      <c r="N118" s="79">
        <f>D118+M118</f>
        <v>208</v>
      </c>
      <c r="O118" s="337"/>
      <c r="P118" s="338"/>
      <c r="Q118" s="78">
        <v>135</v>
      </c>
      <c r="R118" s="81">
        <f>D118+Q118</f>
        <v>185</v>
      </c>
      <c r="S118" s="337"/>
      <c r="T118" s="338"/>
      <c r="U118" s="78">
        <v>146</v>
      </c>
      <c r="V118" s="81">
        <f>D118+U118</f>
        <v>196</v>
      </c>
      <c r="W118" s="337"/>
      <c r="X118" s="338"/>
      <c r="Y118" s="79">
        <f>F118+J118+N118+R118+V118</f>
        <v>935</v>
      </c>
      <c r="Z118" s="80">
        <f>E118+I118+M118+Q118+U118</f>
        <v>685</v>
      </c>
      <c r="AA118" s="82">
        <f>AVERAGE(F118,J118,N118,R118,V118)</f>
        <v>187</v>
      </c>
      <c r="AB118" s="83">
        <f>AVERAGE(F118,J118,N118,R118,V118)-D118</f>
        <v>137</v>
      </c>
      <c r="AC118" s="331"/>
    </row>
    <row r="119" spans="2:29" s="63" customFormat="1" ht="18" customHeight="1" thickBot="1">
      <c r="B119" s="350" t="s">
        <v>253</v>
      </c>
      <c r="C119" s="351"/>
      <c r="D119" s="84">
        <v>36</v>
      </c>
      <c r="E119" s="85">
        <v>156</v>
      </c>
      <c r="F119" s="86">
        <f>D119+E119</f>
        <v>192</v>
      </c>
      <c r="G119" s="339"/>
      <c r="H119" s="340"/>
      <c r="I119" s="87">
        <v>169</v>
      </c>
      <c r="J119" s="86">
        <f>D119+I119</f>
        <v>205</v>
      </c>
      <c r="K119" s="339"/>
      <c r="L119" s="340"/>
      <c r="M119" s="87">
        <v>135</v>
      </c>
      <c r="N119" s="86">
        <f>D119+M119</f>
        <v>171</v>
      </c>
      <c r="O119" s="339"/>
      <c r="P119" s="340"/>
      <c r="Q119" s="87">
        <v>129</v>
      </c>
      <c r="R119" s="86">
        <f>D119+Q119</f>
        <v>165</v>
      </c>
      <c r="S119" s="339"/>
      <c r="T119" s="340"/>
      <c r="U119" s="87">
        <v>151</v>
      </c>
      <c r="V119" s="86">
        <f>D119+U119</f>
        <v>187</v>
      </c>
      <c r="W119" s="339"/>
      <c r="X119" s="340"/>
      <c r="Y119" s="86">
        <f>F119+J119+N119+R119+V119</f>
        <v>920</v>
      </c>
      <c r="Z119" s="87">
        <f>E119+I119+M119+Q119+U119</f>
        <v>740</v>
      </c>
      <c r="AA119" s="88">
        <f>AVERAGE(F119,J119,N119,R119,V119)</f>
        <v>184</v>
      </c>
      <c r="AB119" s="89">
        <f>AVERAGE(F119,J119,N119,R119,V119)-D119</f>
        <v>148</v>
      </c>
      <c r="AC119" s="332"/>
    </row>
    <row r="120" spans="2:29" s="63" customFormat="1" ht="18">
      <c r="B120" s="115"/>
      <c r="C120" s="115"/>
      <c r="D120" s="100"/>
      <c r="E120" s="101"/>
      <c r="F120" s="102"/>
      <c r="G120" s="103"/>
      <c r="H120" s="103"/>
      <c r="I120" s="101"/>
      <c r="J120" s="102"/>
      <c r="K120" s="103"/>
      <c r="L120" s="103"/>
      <c r="M120" s="101"/>
      <c r="N120" s="102"/>
      <c r="O120" s="103"/>
      <c r="P120" s="103"/>
      <c r="Q120" s="101"/>
      <c r="R120" s="102"/>
      <c r="S120" s="103"/>
      <c r="T120" s="103"/>
      <c r="U120" s="101"/>
      <c r="V120" s="102"/>
      <c r="W120" s="103"/>
      <c r="X120" s="103"/>
      <c r="Y120" s="102"/>
      <c r="Z120" s="113"/>
      <c r="AA120" s="105"/>
      <c r="AB120" s="104"/>
      <c r="AC120" s="106"/>
    </row>
    <row r="121" spans="2:29" ht="22.5" customHeight="1">
      <c r="B121" s="1"/>
      <c r="C121" s="1"/>
      <c r="D121" s="1"/>
      <c r="E121" s="42"/>
      <c r="F121" s="4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0.75" customHeight="1">
      <c r="B122" s="233"/>
      <c r="C122" s="1"/>
      <c r="D122" s="1"/>
      <c r="E122" s="42"/>
      <c r="F122" s="358" t="s">
        <v>271</v>
      </c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1"/>
      <c r="T122" s="1"/>
      <c r="U122" s="1"/>
      <c r="V122" s="1"/>
      <c r="W122" s="359" t="s">
        <v>59</v>
      </c>
      <c r="X122" s="359"/>
      <c r="Y122" s="359"/>
      <c r="Z122" s="359"/>
      <c r="AA122" s="1"/>
      <c r="AB122" s="1"/>
      <c r="AC122" s="1"/>
    </row>
    <row r="123" spans="2:29" ht="33.75" customHeight="1" thickBot="1">
      <c r="B123" s="234" t="s">
        <v>93</v>
      </c>
      <c r="C123" s="232"/>
      <c r="D123" s="1"/>
      <c r="E123" s="42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1"/>
      <c r="T123" s="1"/>
      <c r="U123" s="1"/>
      <c r="V123" s="1"/>
      <c r="W123" s="360"/>
      <c r="X123" s="360"/>
      <c r="Y123" s="360"/>
      <c r="Z123" s="360"/>
      <c r="AA123" s="1"/>
      <c r="AB123" s="1"/>
      <c r="AC123" s="1"/>
    </row>
    <row r="124" spans="2:29" s="44" customFormat="1" ht="17.25" customHeight="1">
      <c r="B124" s="356" t="s">
        <v>1</v>
      </c>
      <c r="C124" s="357"/>
      <c r="D124" s="117" t="s">
        <v>31</v>
      </c>
      <c r="E124" s="116"/>
      <c r="F124" s="48" t="s">
        <v>35</v>
      </c>
      <c r="G124" s="352" t="s">
        <v>36</v>
      </c>
      <c r="H124" s="352"/>
      <c r="I124" s="48"/>
      <c r="J124" s="48" t="s">
        <v>37</v>
      </c>
      <c r="K124" s="352" t="s">
        <v>36</v>
      </c>
      <c r="L124" s="352"/>
      <c r="M124" s="48"/>
      <c r="N124" s="48" t="s">
        <v>38</v>
      </c>
      <c r="O124" s="352" t="s">
        <v>36</v>
      </c>
      <c r="P124" s="352"/>
      <c r="Q124" s="48"/>
      <c r="R124" s="48" t="s">
        <v>39</v>
      </c>
      <c r="S124" s="352" t="s">
        <v>36</v>
      </c>
      <c r="T124" s="352"/>
      <c r="U124" s="49"/>
      <c r="V124" s="48" t="s">
        <v>40</v>
      </c>
      <c r="W124" s="352" t="s">
        <v>36</v>
      </c>
      <c r="X124" s="352"/>
      <c r="Y124" s="48" t="s">
        <v>41</v>
      </c>
      <c r="Z124" s="50"/>
      <c r="AA124" s="108" t="s">
        <v>42</v>
      </c>
      <c r="AB124" s="52" t="s">
        <v>43</v>
      </c>
      <c r="AC124" s="53" t="s">
        <v>41</v>
      </c>
    </row>
    <row r="125" spans="2:29" s="44" customFormat="1" ht="17.25" customHeight="1" thickBot="1">
      <c r="B125" s="353" t="s">
        <v>44</v>
      </c>
      <c r="C125" s="354"/>
      <c r="D125" s="119"/>
      <c r="E125" s="118"/>
      <c r="F125" s="55" t="s">
        <v>45</v>
      </c>
      <c r="G125" s="355" t="s">
        <v>46</v>
      </c>
      <c r="H125" s="355"/>
      <c r="I125" s="55"/>
      <c r="J125" s="55" t="s">
        <v>45</v>
      </c>
      <c r="K125" s="355" t="s">
        <v>46</v>
      </c>
      <c r="L125" s="355"/>
      <c r="M125" s="55"/>
      <c r="N125" s="55" t="s">
        <v>45</v>
      </c>
      <c r="O125" s="355" t="s">
        <v>46</v>
      </c>
      <c r="P125" s="355"/>
      <c r="Q125" s="55"/>
      <c r="R125" s="55" t="s">
        <v>45</v>
      </c>
      <c r="S125" s="355" t="s">
        <v>46</v>
      </c>
      <c r="T125" s="355"/>
      <c r="U125" s="57"/>
      <c r="V125" s="55" t="s">
        <v>45</v>
      </c>
      <c r="W125" s="355" t="s">
        <v>46</v>
      </c>
      <c r="X125" s="355"/>
      <c r="Y125" s="55" t="s">
        <v>45</v>
      </c>
      <c r="Z125" s="59" t="s">
        <v>47</v>
      </c>
      <c r="AA125" s="60" t="s">
        <v>48</v>
      </c>
      <c r="AB125" s="61" t="s">
        <v>49</v>
      </c>
      <c r="AC125" s="120" t="s">
        <v>50</v>
      </c>
    </row>
    <row r="126" spans="2:29" s="63" customFormat="1" ht="49.5" customHeight="1">
      <c r="B126" s="344" t="s">
        <v>155</v>
      </c>
      <c r="C126" s="345"/>
      <c r="D126" s="90">
        <f>SUM(D127:D129)</f>
        <v>100</v>
      </c>
      <c r="E126" s="65">
        <f>SUM(E127:E129)</f>
        <v>429</v>
      </c>
      <c r="F126" s="66">
        <f>SUM(F127:F129)</f>
        <v>529</v>
      </c>
      <c r="G126" s="67">
        <f>F146</f>
        <v>498</v>
      </c>
      <c r="H126" s="68" t="str">
        <f>B146</f>
        <v>RMK Spordiklubi</v>
      </c>
      <c r="I126" s="112">
        <f>SUM(I127:I129)</f>
        <v>470</v>
      </c>
      <c r="J126" s="70">
        <f>SUM(J127:J129)</f>
        <v>570</v>
      </c>
      <c r="K126" s="70">
        <f>J142</f>
        <v>499</v>
      </c>
      <c r="L126" s="68" t="str">
        <f>B142</f>
        <v>Temper</v>
      </c>
      <c r="M126" s="73">
        <f>SUM(M127:M129)</f>
        <v>488</v>
      </c>
      <c r="N126" s="67">
        <f>SUM(N127:N129)</f>
        <v>588</v>
      </c>
      <c r="O126" s="67">
        <f>N138</f>
        <v>631</v>
      </c>
      <c r="P126" s="68" t="str">
        <f>B138</f>
        <v>FEB</v>
      </c>
      <c r="Q126" s="73">
        <f>SUM(Q127:Q129)</f>
        <v>504</v>
      </c>
      <c r="R126" s="67">
        <f>SUM(R127:R129)</f>
        <v>604</v>
      </c>
      <c r="S126" s="67">
        <f>R134</f>
        <v>585</v>
      </c>
      <c r="T126" s="68" t="str">
        <f>B134</f>
        <v>Jeld Wen</v>
      </c>
      <c r="U126" s="73">
        <f>SUM(U127:U129)</f>
        <v>453</v>
      </c>
      <c r="V126" s="67">
        <f>SUM(V127:V129)</f>
        <v>553</v>
      </c>
      <c r="W126" s="67">
        <f>V130</f>
        <v>532</v>
      </c>
      <c r="X126" s="68" t="str">
        <f>B130</f>
        <v>Rägavere vald</v>
      </c>
      <c r="Y126" s="91">
        <f>F126+J126+N126+R126+V126</f>
        <v>2844</v>
      </c>
      <c r="Z126" s="73">
        <f>SUM(Z127:Z129)</f>
        <v>2344</v>
      </c>
      <c r="AA126" s="75">
        <f>AVERAGE(AA127,AA128,AA129)</f>
        <v>189.6</v>
      </c>
      <c r="AB126" s="121">
        <f>AVERAGE(AB127,AB128,AB129)</f>
        <v>156.26666666666665</v>
      </c>
      <c r="AC126" s="331">
        <f>G127+K127+O127+S127+W127</f>
        <v>4</v>
      </c>
    </row>
    <row r="127" spans="2:29" s="63" customFormat="1" ht="17.25" customHeight="1">
      <c r="B127" s="333" t="s">
        <v>166</v>
      </c>
      <c r="C127" s="334"/>
      <c r="D127" s="77">
        <v>30</v>
      </c>
      <c r="E127" s="78">
        <v>173</v>
      </c>
      <c r="F127" s="81">
        <f>D127+E127</f>
        <v>203</v>
      </c>
      <c r="G127" s="335">
        <v>1</v>
      </c>
      <c r="H127" s="336"/>
      <c r="I127" s="80">
        <v>176</v>
      </c>
      <c r="J127" s="79">
        <f>D127+I127</f>
        <v>206</v>
      </c>
      <c r="K127" s="335">
        <v>1</v>
      </c>
      <c r="L127" s="336"/>
      <c r="M127" s="80">
        <v>173</v>
      </c>
      <c r="N127" s="79">
        <f>D127+M127</f>
        <v>203</v>
      </c>
      <c r="O127" s="335">
        <v>0</v>
      </c>
      <c r="P127" s="336"/>
      <c r="Q127" s="80">
        <v>183</v>
      </c>
      <c r="R127" s="81">
        <f>D127+Q127</f>
        <v>213</v>
      </c>
      <c r="S127" s="335">
        <v>1</v>
      </c>
      <c r="T127" s="336"/>
      <c r="U127" s="78">
        <v>132</v>
      </c>
      <c r="V127" s="81">
        <f>D127+U127</f>
        <v>162</v>
      </c>
      <c r="W127" s="335">
        <v>1</v>
      </c>
      <c r="X127" s="336"/>
      <c r="Y127" s="79">
        <f>F127+J127+N127+R127+V127</f>
        <v>987</v>
      </c>
      <c r="Z127" s="80">
        <f>E127+I127+M127+Q127+U127</f>
        <v>837</v>
      </c>
      <c r="AA127" s="82">
        <f>AVERAGE(F127,J127,N127,R127,V127)</f>
        <v>197.4</v>
      </c>
      <c r="AB127" s="83">
        <f>AVERAGE(F127,J127,N127,R127,V127)-D127</f>
        <v>167.4</v>
      </c>
      <c r="AC127" s="331"/>
    </row>
    <row r="128" spans="2:29" s="63" customFormat="1" ht="17.25" customHeight="1">
      <c r="B128" s="333" t="s">
        <v>167</v>
      </c>
      <c r="C128" s="334"/>
      <c r="D128" s="77">
        <v>35</v>
      </c>
      <c r="E128" s="78">
        <v>107</v>
      </c>
      <c r="F128" s="81">
        <f>D128+E128</f>
        <v>142</v>
      </c>
      <c r="G128" s="337"/>
      <c r="H128" s="338"/>
      <c r="I128" s="80">
        <v>164</v>
      </c>
      <c r="J128" s="79">
        <f>D128+I128</f>
        <v>199</v>
      </c>
      <c r="K128" s="337"/>
      <c r="L128" s="338"/>
      <c r="M128" s="80">
        <v>157</v>
      </c>
      <c r="N128" s="79">
        <f>D128+M128</f>
        <v>192</v>
      </c>
      <c r="O128" s="337"/>
      <c r="P128" s="338"/>
      <c r="Q128" s="78">
        <v>109</v>
      </c>
      <c r="R128" s="81">
        <f>D128+Q128</f>
        <v>144</v>
      </c>
      <c r="S128" s="337"/>
      <c r="T128" s="338"/>
      <c r="U128" s="78">
        <v>123</v>
      </c>
      <c r="V128" s="81">
        <f>D128+U128</f>
        <v>158</v>
      </c>
      <c r="W128" s="337"/>
      <c r="X128" s="338"/>
      <c r="Y128" s="79">
        <f>F128+J128+N128+R128+V128</f>
        <v>835</v>
      </c>
      <c r="Z128" s="80">
        <f>E128+I128+M128+Q128+U128</f>
        <v>660</v>
      </c>
      <c r="AA128" s="82">
        <f>AVERAGE(F128,J128,N128,R128,V128)</f>
        <v>167</v>
      </c>
      <c r="AB128" s="83">
        <f>AVERAGE(F128,J128,N128,R128,V128)-D128</f>
        <v>132</v>
      </c>
      <c r="AC128" s="331"/>
    </row>
    <row r="129" spans="2:29" s="63" customFormat="1" ht="17.25" customHeight="1" thickBot="1">
      <c r="B129" s="341" t="s">
        <v>165</v>
      </c>
      <c r="C129" s="342"/>
      <c r="D129" s="124">
        <v>35</v>
      </c>
      <c r="E129" s="85">
        <v>149</v>
      </c>
      <c r="F129" s="81">
        <f>D129+E129</f>
        <v>184</v>
      </c>
      <c r="G129" s="339"/>
      <c r="H129" s="340"/>
      <c r="I129" s="87">
        <v>130</v>
      </c>
      <c r="J129" s="79">
        <f>D129+I129</f>
        <v>165</v>
      </c>
      <c r="K129" s="339"/>
      <c r="L129" s="340"/>
      <c r="M129" s="80">
        <v>158</v>
      </c>
      <c r="N129" s="79">
        <f>D129+M129</f>
        <v>193</v>
      </c>
      <c r="O129" s="339"/>
      <c r="P129" s="340"/>
      <c r="Q129" s="78">
        <v>212</v>
      </c>
      <c r="R129" s="86">
        <f>D129+Q129</f>
        <v>247</v>
      </c>
      <c r="S129" s="339"/>
      <c r="T129" s="340"/>
      <c r="U129" s="78">
        <v>198</v>
      </c>
      <c r="V129" s="81">
        <f>D129+U129</f>
        <v>233</v>
      </c>
      <c r="W129" s="339"/>
      <c r="X129" s="340"/>
      <c r="Y129" s="86">
        <f>F129+J129+N129+R129+V129</f>
        <v>1022</v>
      </c>
      <c r="Z129" s="87">
        <f>E129+I129+M129+Q129+U129</f>
        <v>847</v>
      </c>
      <c r="AA129" s="88">
        <f>AVERAGE(F129,J129,N129,R129,V129)</f>
        <v>204.4</v>
      </c>
      <c r="AB129" s="89">
        <f>AVERAGE(F129,J129,N129,R129,V129)-D129</f>
        <v>169.4</v>
      </c>
      <c r="AC129" s="332"/>
    </row>
    <row r="130" spans="2:29" s="63" customFormat="1" ht="49.5" customHeight="1">
      <c r="B130" s="328" t="s">
        <v>76</v>
      </c>
      <c r="C130" s="329"/>
      <c r="D130" s="64">
        <f>SUM(D131:D133)</f>
        <v>141</v>
      </c>
      <c r="E130" s="110">
        <f>SUM(E131:E133)</f>
        <v>355</v>
      </c>
      <c r="F130" s="93">
        <f>SUM(F131:F133)</f>
        <v>496</v>
      </c>
      <c r="G130" s="93">
        <f>F142</f>
        <v>533</v>
      </c>
      <c r="H130" s="71" t="str">
        <f>B142</f>
        <v>Temper</v>
      </c>
      <c r="I130" s="65">
        <f>SUM(I131:I133)</f>
        <v>420</v>
      </c>
      <c r="J130" s="93">
        <f>SUM(J131:J133)</f>
        <v>561</v>
      </c>
      <c r="K130" s="93">
        <f>J138</f>
        <v>540</v>
      </c>
      <c r="L130" s="71" t="str">
        <f>B138</f>
        <v>FEB</v>
      </c>
      <c r="M130" s="72">
        <f>SUM(M131:M133)</f>
        <v>443</v>
      </c>
      <c r="N130" s="94">
        <f>SUM(N131:N133)</f>
        <v>584</v>
      </c>
      <c r="O130" s="93">
        <f>N134</f>
        <v>576</v>
      </c>
      <c r="P130" s="71" t="str">
        <f>B134</f>
        <v>Jeld Wen</v>
      </c>
      <c r="Q130" s="72">
        <f>SUM(Q131:Q133)</f>
        <v>375</v>
      </c>
      <c r="R130" s="67">
        <f>SUM(R131:R133)</f>
        <v>516</v>
      </c>
      <c r="S130" s="93">
        <f>R146</f>
        <v>457</v>
      </c>
      <c r="T130" s="71" t="str">
        <f>B146</f>
        <v>RMK Spordiklubi</v>
      </c>
      <c r="U130" s="72">
        <f>SUM(U131:U133)</f>
        <v>391</v>
      </c>
      <c r="V130" s="95">
        <f>SUM(V131:V133)</f>
        <v>532</v>
      </c>
      <c r="W130" s="93">
        <f>V126</f>
        <v>553</v>
      </c>
      <c r="X130" s="71" t="str">
        <f>B126</f>
        <v>Taaravainu</v>
      </c>
      <c r="Y130" s="74">
        <f>F130+J130+N130+R130+V130</f>
        <v>2689</v>
      </c>
      <c r="Z130" s="72">
        <f>SUM(Z131:Z133)</f>
        <v>1984</v>
      </c>
      <c r="AA130" s="92">
        <f>AVERAGE(AA131,AA132,AA133)</f>
        <v>179.26666666666665</v>
      </c>
      <c r="AB130" s="76">
        <f>AVERAGE(AB131,AB132,AB133)</f>
        <v>132.26666666666668</v>
      </c>
      <c r="AC130" s="330">
        <f>G131+K131+O131+S131+W131</f>
        <v>3</v>
      </c>
    </row>
    <row r="131" spans="2:29" s="63" customFormat="1" ht="17.25" customHeight="1">
      <c r="B131" s="333" t="s">
        <v>114</v>
      </c>
      <c r="C131" s="334"/>
      <c r="D131" s="77">
        <v>49</v>
      </c>
      <c r="E131" s="78">
        <v>101</v>
      </c>
      <c r="F131" s="81">
        <f>D131+E131</f>
        <v>150</v>
      </c>
      <c r="G131" s="335">
        <v>0</v>
      </c>
      <c r="H131" s="336"/>
      <c r="I131" s="80">
        <v>108</v>
      </c>
      <c r="J131" s="79">
        <f>D131+I131</f>
        <v>157</v>
      </c>
      <c r="K131" s="335">
        <v>1</v>
      </c>
      <c r="L131" s="336"/>
      <c r="M131" s="80">
        <v>111</v>
      </c>
      <c r="N131" s="79">
        <f>D131+M131</f>
        <v>160</v>
      </c>
      <c r="O131" s="335">
        <v>1</v>
      </c>
      <c r="P131" s="336"/>
      <c r="Q131" s="78">
        <v>135</v>
      </c>
      <c r="R131" s="81">
        <f>D131+Q131</f>
        <v>184</v>
      </c>
      <c r="S131" s="335">
        <v>1</v>
      </c>
      <c r="T131" s="336"/>
      <c r="U131" s="78">
        <v>130</v>
      </c>
      <c r="V131" s="81">
        <f>D131+U131</f>
        <v>179</v>
      </c>
      <c r="W131" s="335">
        <v>0</v>
      </c>
      <c r="X131" s="336"/>
      <c r="Y131" s="79">
        <f aca="true" t="shared" si="4" ref="Y131:Y146">F131+J131+N131+R131+V131</f>
        <v>830</v>
      </c>
      <c r="Z131" s="80">
        <f>E131+I131+M131+Q131+U131</f>
        <v>585</v>
      </c>
      <c r="AA131" s="82">
        <f>AVERAGE(F131,J131,N131,R131,V131)</f>
        <v>166</v>
      </c>
      <c r="AB131" s="83">
        <f>AVERAGE(F131,J131,N131,R131,V131)-D131</f>
        <v>117</v>
      </c>
      <c r="AC131" s="331"/>
    </row>
    <row r="132" spans="2:29" s="63" customFormat="1" ht="17.25" customHeight="1">
      <c r="B132" s="333" t="s">
        <v>115</v>
      </c>
      <c r="C132" s="334"/>
      <c r="D132" s="77">
        <v>45</v>
      </c>
      <c r="E132" s="78">
        <v>144</v>
      </c>
      <c r="F132" s="81">
        <f>D132+E132</f>
        <v>189</v>
      </c>
      <c r="G132" s="337"/>
      <c r="H132" s="338"/>
      <c r="I132" s="80">
        <v>173</v>
      </c>
      <c r="J132" s="79">
        <f>D132+I132</f>
        <v>218</v>
      </c>
      <c r="K132" s="337"/>
      <c r="L132" s="338"/>
      <c r="M132" s="80">
        <v>154</v>
      </c>
      <c r="N132" s="79">
        <f>D132+M132</f>
        <v>199</v>
      </c>
      <c r="O132" s="337"/>
      <c r="P132" s="338"/>
      <c r="Q132" s="78">
        <v>139</v>
      </c>
      <c r="R132" s="81">
        <f>D132+Q132</f>
        <v>184</v>
      </c>
      <c r="S132" s="337"/>
      <c r="T132" s="338"/>
      <c r="U132" s="78">
        <v>128</v>
      </c>
      <c r="V132" s="81">
        <f>D132+U132</f>
        <v>173</v>
      </c>
      <c r="W132" s="337"/>
      <c r="X132" s="338"/>
      <c r="Y132" s="79">
        <f t="shared" si="4"/>
        <v>963</v>
      </c>
      <c r="Z132" s="80">
        <f>E132+I132+M132+Q132+U132</f>
        <v>738</v>
      </c>
      <c r="AA132" s="82">
        <f>AVERAGE(F132,J132,N132,R132,V132)</f>
        <v>192.6</v>
      </c>
      <c r="AB132" s="83">
        <f>AVERAGE(F132,J132,N132,R132,V132)-D132</f>
        <v>147.6</v>
      </c>
      <c r="AC132" s="331"/>
    </row>
    <row r="133" spans="2:29" s="63" customFormat="1" ht="17.25" customHeight="1" thickBot="1">
      <c r="B133" s="341" t="s">
        <v>116</v>
      </c>
      <c r="C133" s="342"/>
      <c r="D133" s="77">
        <v>47</v>
      </c>
      <c r="E133" s="85">
        <v>110</v>
      </c>
      <c r="F133" s="81">
        <f>D133+E133</f>
        <v>157</v>
      </c>
      <c r="G133" s="339"/>
      <c r="H133" s="340"/>
      <c r="I133" s="87">
        <v>139</v>
      </c>
      <c r="J133" s="79">
        <f>D133+I133</f>
        <v>186</v>
      </c>
      <c r="K133" s="339"/>
      <c r="L133" s="340"/>
      <c r="M133" s="80">
        <v>178</v>
      </c>
      <c r="N133" s="79">
        <f>D133+M133</f>
        <v>225</v>
      </c>
      <c r="O133" s="339"/>
      <c r="P133" s="340"/>
      <c r="Q133" s="78">
        <v>101</v>
      </c>
      <c r="R133" s="81">
        <f>D133+Q133</f>
        <v>148</v>
      </c>
      <c r="S133" s="339"/>
      <c r="T133" s="340"/>
      <c r="U133" s="78">
        <v>133</v>
      </c>
      <c r="V133" s="81">
        <f>D133+U133</f>
        <v>180</v>
      </c>
      <c r="W133" s="339"/>
      <c r="X133" s="340"/>
      <c r="Y133" s="86">
        <f t="shared" si="4"/>
        <v>896</v>
      </c>
      <c r="Z133" s="87">
        <f>E133+I133+M133+Q133+U133</f>
        <v>661</v>
      </c>
      <c r="AA133" s="88">
        <f>AVERAGE(F133,J133,N133,R133,V133)</f>
        <v>179.2</v>
      </c>
      <c r="AB133" s="89">
        <f>AVERAGE(F133,J133,N133,R133,V133)-D133</f>
        <v>132.2</v>
      </c>
      <c r="AC133" s="332"/>
    </row>
    <row r="134" spans="2:29" s="63" customFormat="1" ht="49.5" customHeight="1">
      <c r="B134" s="328" t="s">
        <v>86</v>
      </c>
      <c r="C134" s="329"/>
      <c r="D134" s="64">
        <f>SUM(D135:D137)</f>
        <v>122</v>
      </c>
      <c r="E134" s="110">
        <f>SUM(E135:E137)</f>
        <v>371</v>
      </c>
      <c r="F134" s="93">
        <f>SUM(F135:F137)</f>
        <v>493</v>
      </c>
      <c r="G134" s="93">
        <f>F138</f>
        <v>555</v>
      </c>
      <c r="H134" s="71" t="str">
        <f>B138</f>
        <v>FEB</v>
      </c>
      <c r="I134" s="65">
        <f>SUM(I135:I137)</f>
        <v>362</v>
      </c>
      <c r="J134" s="93">
        <f>SUM(J135:J137)</f>
        <v>484</v>
      </c>
      <c r="K134" s="93">
        <f>J146</f>
        <v>543</v>
      </c>
      <c r="L134" s="71" t="str">
        <f>B146</f>
        <v>RMK Spordiklubi</v>
      </c>
      <c r="M134" s="72">
        <f>SUM(M135:M137)</f>
        <v>454</v>
      </c>
      <c r="N134" s="94">
        <f>SUM(N135:N137)</f>
        <v>576</v>
      </c>
      <c r="O134" s="93">
        <f>N130</f>
        <v>584</v>
      </c>
      <c r="P134" s="71" t="str">
        <f>B130</f>
        <v>Rägavere vald</v>
      </c>
      <c r="Q134" s="72">
        <f>SUM(Q135:Q137)</f>
        <v>463</v>
      </c>
      <c r="R134" s="95">
        <f>SUM(R135:R137)</f>
        <v>585</v>
      </c>
      <c r="S134" s="93">
        <f>R126</f>
        <v>604</v>
      </c>
      <c r="T134" s="71" t="str">
        <f>B126</f>
        <v>Taaravainu</v>
      </c>
      <c r="U134" s="72">
        <f>SUM(U135:U137)</f>
        <v>390</v>
      </c>
      <c r="V134" s="94">
        <f>SUM(V135:V137)</f>
        <v>512</v>
      </c>
      <c r="W134" s="93">
        <f>V142</f>
        <v>604</v>
      </c>
      <c r="X134" s="71" t="str">
        <f>B142</f>
        <v>Temper</v>
      </c>
      <c r="Y134" s="74">
        <f t="shared" si="4"/>
        <v>2650</v>
      </c>
      <c r="Z134" s="72">
        <f>SUM(Z135:Z137)</f>
        <v>2040</v>
      </c>
      <c r="AA134" s="92">
        <f>AVERAGE(AA135,AA136,AA137)</f>
        <v>176.66666666666666</v>
      </c>
      <c r="AB134" s="76">
        <f>AVERAGE(AB135,AB136,AB137)</f>
        <v>136</v>
      </c>
      <c r="AC134" s="330">
        <f>G135+K135+O135+S135+W135</f>
        <v>0</v>
      </c>
    </row>
    <row r="135" spans="2:29" s="63" customFormat="1" ht="17.25" customHeight="1">
      <c r="B135" s="333" t="s">
        <v>163</v>
      </c>
      <c r="C135" s="334"/>
      <c r="D135" s="77">
        <v>60</v>
      </c>
      <c r="E135" s="78">
        <v>111</v>
      </c>
      <c r="F135" s="81">
        <f>D135+E135</f>
        <v>171</v>
      </c>
      <c r="G135" s="335">
        <v>0</v>
      </c>
      <c r="H135" s="336"/>
      <c r="I135" s="80">
        <v>110</v>
      </c>
      <c r="J135" s="79">
        <f>D135+I135</f>
        <v>170</v>
      </c>
      <c r="K135" s="335">
        <v>0</v>
      </c>
      <c r="L135" s="336"/>
      <c r="M135" s="80">
        <v>158</v>
      </c>
      <c r="N135" s="79">
        <f>D135+M135</f>
        <v>218</v>
      </c>
      <c r="O135" s="335">
        <v>0</v>
      </c>
      <c r="P135" s="336"/>
      <c r="Q135" s="78">
        <v>121</v>
      </c>
      <c r="R135" s="81">
        <f>D135+Q135</f>
        <v>181</v>
      </c>
      <c r="S135" s="335">
        <v>0</v>
      </c>
      <c r="T135" s="336"/>
      <c r="U135" s="78">
        <v>121</v>
      </c>
      <c r="V135" s="81">
        <f>D135+U135</f>
        <v>181</v>
      </c>
      <c r="W135" s="335">
        <v>0</v>
      </c>
      <c r="X135" s="336"/>
      <c r="Y135" s="79">
        <f t="shared" si="4"/>
        <v>921</v>
      </c>
      <c r="Z135" s="80">
        <f>E135+I135+M135+Q135+U135</f>
        <v>621</v>
      </c>
      <c r="AA135" s="82">
        <f>AVERAGE(F135,J135,N135,R135,V135)</f>
        <v>184.2</v>
      </c>
      <c r="AB135" s="83">
        <f>AVERAGE(F135,J135,N135,R135,V135)-D135</f>
        <v>124.19999999999999</v>
      </c>
      <c r="AC135" s="331"/>
    </row>
    <row r="136" spans="2:29" s="63" customFormat="1" ht="17.25" customHeight="1">
      <c r="B136" s="333" t="s">
        <v>244</v>
      </c>
      <c r="C136" s="334"/>
      <c r="D136" s="77">
        <v>40</v>
      </c>
      <c r="E136" s="78">
        <v>122</v>
      </c>
      <c r="F136" s="81">
        <f>D136+E136</f>
        <v>162</v>
      </c>
      <c r="G136" s="337"/>
      <c r="H136" s="338"/>
      <c r="I136" s="80">
        <v>112</v>
      </c>
      <c r="J136" s="79">
        <f>D136+I136</f>
        <v>152</v>
      </c>
      <c r="K136" s="337"/>
      <c r="L136" s="338"/>
      <c r="M136" s="80">
        <v>146</v>
      </c>
      <c r="N136" s="79">
        <f>D136+M136</f>
        <v>186</v>
      </c>
      <c r="O136" s="337"/>
      <c r="P136" s="338"/>
      <c r="Q136" s="78">
        <v>174</v>
      </c>
      <c r="R136" s="81">
        <f>D136+Q136</f>
        <v>214</v>
      </c>
      <c r="S136" s="337"/>
      <c r="T136" s="338"/>
      <c r="U136" s="78">
        <v>143</v>
      </c>
      <c r="V136" s="81">
        <f>D136+U136</f>
        <v>183</v>
      </c>
      <c r="W136" s="337"/>
      <c r="X136" s="338"/>
      <c r="Y136" s="79">
        <f t="shared" si="4"/>
        <v>897</v>
      </c>
      <c r="Z136" s="80">
        <f>E136+I136+M136+Q136+U136</f>
        <v>697</v>
      </c>
      <c r="AA136" s="82">
        <f>AVERAGE(F136,J136,N136,R136,V136)</f>
        <v>179.4</v>
      </c>
      <c r="AB136" s="83">
        <f>AVERAGE(F136,J136,N136,R136,V136)-D136</f>
        <v>139.4</v>
      </c>
      <c r="AC136" s="331"/>
    </row>
    <row r="137" spans="2:29" s="63" customFormat="1" ht="17.25" customHeight="1" thickBot="1">
      <c r="B137" s="341" t="s">
        <v>162</v>
      </c>
      <c r="C137" s="342"/>
      <c r="D137" s="84">
        <v>22</v>
      </c>
      <c r="E137" s="85">
        <v>138</v>
      </c>
      <c r="F137" s="81">
        <f>D137+E137</f>
        <v>160</v>
      </c>
      <c r="G137" s="339"/>
      <c r="H137" s="340"/>
      <c r="I137" s="87">
        <v>140</v>
      </c>
      <c r="J137" s="79">
        <f>D137+I137</f>
        <v>162</v>
      </c>
      <c r="K137" s="339"/>
      <c r="L137" s="340"/>
      <c r="M137" s="87">
        <v>150</v>
      </c>
      <c r="N137" s="79">
        <f>D137+M137</f>
        <v>172</v>
      </c>
      <c r="O137" s="339"/>
      <c r="P137" s="340"/>
      <c r="Q137" s="78">
        <v>168</v>
      </c>
      <c r="R137" s="81">
        <f>D137+Q137</f>
        <v>190</v>
      </c>
      <c r="S137" s="339"/>
      <c r="T137" s="340"/>
      <c r="U137" s="78">
        <v>126</v>
      </c>
      <c r="V137" s="81">
        <f>D137+U137</f>
        <v>148</v>
      </c>
      <c r="W137" s="339"/>
      <c r="X137" s="340"/>
      <c r="Y137" s="86">
        <f t="shared" si="4"/>
        <v>832</v>
      </c>
      <c r="Z137" s="87">
        <f>E137+I137+M137+Q137+U137</f>
        <v>722</v>
      </c>
      <c r="AA137" s="88">
        <f>AVERAGE(F137,J137,N137,R137,V137)</f>
        <v>166.4</v>
      </c>
      <c r="AB137" s="89">
        <f>AVERAGE(F137,J137,N137,R137,V137)-D137</f>
        <v>144.4</v>
      </c>
      <c r="AC137" s="332"/>
    </row>
    <row r="138" spans="2:29" s="63" customFormat="1" ht="49.5" customHeight="1">
      <c r="B138" s="328" t="s">
        <v>69</v>
      </c>
      <c r="C138" s="329"/>
      <c r="D138" s="64">
        <f>SUM(D139:D141)</f>
        <v>88</v>
      </c>
      <c r="E138" s="110">
        <f>SUM(E139:E141)</f>
        <v>467</v>
      </c>
      <c r="F138" s="93">
        <f>SUM(F139:F141)</f>
        <v>555</v>
      </c>
      <c r="G138" s="93">
        <f>F134</f>
        <v>493</v>
      </c>
      <c r="H138" s="71" t="str">
        <f>B134</f>
        <v>Jeld Wen</v>
      </c>
      <c r="I138" s="65">
        <f>SUM(I139:I141)</f>
        <v>452</v>
      </c>
      <c r="J138" s="93">
        <f>SUM(J139:J141)</f>
        <v>540</v>
      </c>
      <c r="K138" s="93">
        <f>J130</f>
        <v>561</v>
      </c>
      <c r="L138" s="71" t="str">
        <f>B130</f>
        <v>Rägavere vald</v>
      </c>
      <c r="M138" s="73">
        <f>SUM(M139:M141)</f>
        <v>543</v>
      </c>
      <c r="N138" s="95">
        <f>SUM(N139:N141)</f>
        <v>631</v>
      </c>
      <c r="O138" s="93">
        <f>N126</f>
        <v>588</v>
      </c>
      <c r="P138" s="71" t="str">
        <f>B126</f>
        <v>Taaravainu</v>
      </c>
      <c r="Q138" s="72">
        <f>SUM(Q139:Q141)</f>
        <v>433</v>
      </c>
      <c r="R138" s="95">
        <f>SUM(R139:R141)</f>
        <v>521</v>
      </c>
      <c r="S138" s="93">
        <f>R142</f>
        <v>517</v>
      </c>
      <c r="T138" s="71" t="str">
        <f>B142</f>
        <v>Temper</v>
      </c>
      <c r="U138" s="72">
        <f>SUM(U139:U141)</f>
        <v>475</v>
      </c>
      <c r="V138" s="95">
        <f>SUM(V139:V141)</f>
        <v>563</v>
      </c>
      <c r="W138" s="93">
        <f>V146</f>
        <v>518</v>
      </c>
      <c r="X138" s="71" t="str">
        <f>B146</f>
        <v>RMK Spordiklubi</v>
      </c>
      <c r="Y138" s="74">
        <f t="shared" si="4"/>
        <v>2810</v>
      </c>
      <c r="Z138" s="72">
        <f>SUM(Z139:Z141)</f>
        <v>2370</v>
      </c>
      <c r="AA138" s="92">
        <f>AVERAGE(AA139,AA140,AA141)</f>
        <v>187.33333333333334</v>
      </c>
      <c r="AB138" s="76">
        <f>AVERAGE(AB139,AB140,AB141)</f>
        <v>158</v>
      </c>
      <c r="AC138" s="330">
        <f>G139+K139+O139+S139+W139</f>
        <v>4</v>
      </c>
    </row>
    <row r="139" spans="2:29" s="63" customFormat="1" ht="17.25" customHeight="1">
      <c r="B139" s="333" t="s">
        <v>106</v>
      </c>
      <c r="C139" s="334"/>
      <c r="D139" s="77">
        <v>39</v>
      </c>
      <c r="E139" s="80">
        <v>125</v>
      </c>
      <c r="F139" s="81">
        <f>D139+E139</f>
        <v>164</v>
      </c>
      <c r="G139" s="335">
        <v>1</v>
      </c>
      <c r="H139" s="336"/>
      <c r="I139" s="80">
        <v>133</v>
      </c>
      <c r="J139" s="79">
        <f>D139+I139</f>
        <v>172</v>
      </c>
      <c r="K139" s="335">
        <v>0</v>
      </c>
      <c r="L139" s="336"/>
      <c r="M139" s="80">
        <v>171</v>
      </c>
      <c r="N139" s="79">
        <f>D139+M139</f>
        <v>210</v>
      </c>
      <c r="O139" s="335">
        <v>1</v>
      </c>
      <c r="P139" s="336"/>
      <c r="Q139" s="78">
        <v>155</v>
      </c>
      <c r="R139" s="81">
        <f>D139+Q139</f>
        <v>194</v>
      </c>
      <c r="S139" s="335">
        <v>1</v>
      </c>
      <c r="T139" s="336"/>
      <c r="U139" s="78">
        <v>203</v>
      </c>
      <c r="V139" s="81">
        <f>D139+U139</f>
        <v>242</v>
      </c>
      <c r="W139" s="335">
        <v>1</v>
      </c>
      <c r="X139" s="336"/>
      <c r="Y139" s="79">
        <f t="shared" si="4"/>
        <v>982</v>
      </c>
      <c r="Z139" s="80">
        <f>E139+I139+M139+Q139+U139</f>
        <v>787</v>
      </c>
      <c r="AA139" s="82">
        <f>AVERAGE(F139,J139,N139,R139,V139)</f>
        <v>196.4</v>
      </c>
      <c r="AB139" s="83">
        <f>AVERAGE(F139,J139,N139,R139,V139)-D139</f>
        <v>157.4</v>
      </c>
      <c r="AC139" s="331"/>
    </row>
    <row r="140" spans="2:29" s="63" customFormat="1" ht="17.25" customHeight="1">
      <c r="B140" s="333" t="s">
        <v>108</v>
      </c>
      <c r="C140" s="334"/>
      <c r="D140" s="77">
        <v>22</v>
      </c>
      <c r="E140" s="98">
        <v>165</v>
      </c>
      <c r="F140" s="81">
        <f>D140+E140</f>
        <v>187</v>
      </c>
      <c r="G140" s="337"/>
      <c r="H140" s="338"/>
      <c r="I140" s="80">
        <v>165</v>
      </c>
      <c r="J140" s="79">
        <f>D140+I140</f>
        <v>187</v>
      </c>
      <c r="K140" s="337"/>
      <c r="L140" s="338"/>
      <c r="M140" s="80">
        <v>182</v>
      </c>
      <c r="N140" s="79">
        <f>D140+M140</f>
        <v>204</v>
      </c>
      <c r="O140" s="337"/>
      <c r="P140" s="338"/>
      <c r="Q140" s="78">
        <v>142</v>
      </c>
      <c r="R140" s="81">
        <f>D140+Q140</f>
        <v>164</v>
      </c>
      <c r="S140" s="337"/>
      <c r="T140" s="338"/>
      <c r="U140" s="78">
        <v>131</v>
      </c>
      <c r="V140" s="81">
        <f>D140+U140</f>
        <v>153</v>
      </c>
      <c r="W140" s="337"/>
      <c r="X140" s="338"/>
      <c r="Y140" s="79">
        <f t="shared" si="4"/>
        <v>895</v>
      </c>
      <c r="Z140" s="80">
        <f>E140+I140+M140+Q140+U140</f>
        <v>785</v>
      </c>
      <c r="AA140" s="82">
        <f>AVERAGE(F140,J140,N140,R140,V140)</f>
        <v>179</v>
      </c>
      <c r="AB140" s="83">
        <f>AVERAGE(F140,J140,N140,R140,V140)-D140</f>
        <v>157</v>
      </c>
      <c r="AC140" s="331"/>
    </row>
    <row r="141" spans="2:29" s="63" customFormat="1" ht="17.25" customHeight="1" thickBot="1">
      <c r="B141" s="341" t="s">
        <v>107</v>
      </c>
      <c r="C141" s="342"/>
      <c r="D141" s="84">
        <v>27</v>
      </c>
      <c r="E141" s="85">
        <v>177</v>
      </c>
      <c r="F141" s="81">
        <f>D141+E141</f>
        <v>204</v>
      </c>
      <c r="G141" s="339"/>
      <c r="H141" s="340"/>
      <c r="I141" s="87">
        <v>154</v>
      </c>
      <c r="J141" s="79">
        <f>D141+I141</f>
        <v>181</v>
      </c>
      <c r="K141" s="339"/>
      <c r="L141" s="340"/>
      <c r="M141" s="87">
        <v>190</v>
      </c>
      <c r="N141" s="79">
        <f>D141+M141</f>
        <v>217</v>
      </c>
      <c r="O141" s="339"/>
      <c r="P141" s="340"/>
      <c r="Q141" s="78">
        <v>136</v>
      </c>
      <c r="R141" s="81">
        <f>D141+Q141</f>
        <v>163</v>
      </c>
      <c r="S141" s="339"/>
      <c r="T141" s="340"/>
      <c r="U141" s="78">
        <v>141</v>
      </c>
      <c r="V141" s="81">
        <f>D141+U141</f>
        <v>168</v>
      </c>
      <c r="W141" s="339"/>
      <c r="X141" s="340"/>
      <c r="Y141" s="86">
        <f t="shared" si="4"/>
        <v>933</v>
      </c>
      <c r="Z141" s="87">
        <f>E141+I141+M141+Q141+U141</f>
        <v>798</v>
      </c>
      <c r="AA141" s="88">
        <f>AVERAGE(F141,J141,N141,R141,V141)</f>
        <v>186.6</v>
      </c>
      <c r="AB141" s="89">
        <f>AVERAGE(F141,J141,N141,R141,V141)-D141</f>
        <v>159.6</v>
      </c>
      <c r="AC141" s="332"/>
    </row>
    <row r="142" spans="2:29" s="63" customFormat="1" ht="48.75" customHeight="1">
      <c r="B142" s="328" t="s">
        <v>64</v>
      </c>
      <c r="C142" s="329"/>
      <c r="D142" s="64">
        <f>SUM(D143:D145)</f>
        <v>154</v>
      </c>
      <c r="E142" s="110">
        <f>SUM(E143:E145)</f>
        <v>379</v>
      </c>
      <c r="F142" s="93">
        <f>SUM(F143:F145)</f>
        <v>533</v>
      </c>
      <c r="G142" s="93">
        <f>F130</f>
        <v>496</v>
      </c>
      <c r="H142" s="71" t="str">
        <f>B130</f>
        <v>Rägavere vald</v>
      </c>
      <c r="I142" s="65">
        <f>SUM(I143:I145)</f>
        <v>345</v>
      </c>
      <c r="J142" s="93">
        <f>SUM(J143:J145)</f>
        <v>499</v>
      </c>
      <c r="K142" s="93">
        <f>J126</f>
        <v>570</v>
      </c>
      <c r="L142" s="71" t="str">
        <f>B126</f>
        <v>Taaravainu</v>
      </c>
      <c r="M142" s="73">
        <f>SUM(M143:M145)</f>
        <v>388</v>
      </c>
      <c r="N142" s="93">
        <f>SUM(N143:N145)</f>
        <v>542</v>
      </c>
      <c r="O142" s="93">
        <f>N146</f>
        <v>586</v>
      </c>
      <c r="P142" s="71" t="str">
        <f>B146</f>
        <v>RMK Spordiklubi</v>
      </c>
      <c r="Q142" s="72">
        <f>SUM(Q143:Q145)</f>
        <v>363</v>
      </c>
      <c r="R142" s="94">
        <f>SUM(R143:R145)</f>
        <v>517</v>
      </c>
      <c r="S142" s="93">
        <f>R138</f>
        <v>521</v>
      </c>
      <c r="T142" s="71" t="str">
        <f>B138</f>
        <v>FEB</v>
      </c>
      <c r="U142" s="72">
        <f>SUM(U143:U145)</f>
        <v>450</v>
      </c>
      <c r="V142" s="94">
        <f>SUM(V143:V145)</f>
        <v>604</v>
      </c>
      <c r="W142" s="93">
        <f>V134</f>
        <v>512</v>
      </c>
      <c r="X142" s="71" t="str">
        <f>B134</f>
        <v>Jeld Wen</v>
      </c>
      <c r="Y142" s="74">
        <f t="shared" si="4"/>
        <v>2695</v>
      </c>
      <c r="Z142" s="72">
        <f>SUM(Z143:Z145)</f>
        <v>1925</v>
      </c>
      <c r="AA142" s="92">
        <f>AVERAGE(AA143,AA144,AA145)</f>
        <v>179.66666666666666</v>
      </c>
      <c r="AB142" s="76">
        <f>AVERAGE(AB143,AB144,AB145)</f>
        <v>128.33333333333334</v>
      </c>
      <c r="AC142" s="330">
        <f>G143+K143+O143+S143+W143</f>
        <v>2</v>
      </c>
    </row>
    <row r="143" spans="2:29" s="63" customFormat="1" ht="17.25" customHeight="1">
      <c r="B143" s="333" t="s">
        <v>103</v>
      </c>
      <c r="C143" s="334"/>
      <c r="D143" s="77">
        <v>60</v>
      </c>
      <c r="E143" s="80">
        <v>103</v>
      </c>
      <c r="F143" s="81">
        <f>D143+E143</f>
        <v>163</v>
      </c>
      <c r="G143" s="335">
        <v>1</v>
      </c>
      <c r="H143" s="336"/>
      <c r="I143" s="80">
        <v>119</v>
      </c>
      <c r="J143" s="79">
        <f>D143+I143</f>
        <v>179</v>
      </c>
      <c r="K143" s="335">
        <v>0</v>
      </c>
      <c r="L143" s="336"/>
      <c r="M143" s="80">
        <v>117</v>
      </c>
      <c r="N143" s="79">
        <f>D143+M143</f>
        <v>177</v>
      </c>
      <c r="O143" s="335">
        <v>0</v>
      </c>
      <c r="P143" s="336"/>
      <c r="Q143" s="78">
        <v>101</v>
      </c>
      <c r="R143" s="81">
        <f>D143+Q143</f>
        <v>161</v>
      </c>
      <c r="S143" s="335">
        <v>0</v>
      </c>
      <c r="T143" s="336"/>
      <c r="U143" s="78">
        <v>142</v>
      </c>
      <c r="V143" s="81">
        <f>D143+U143</f>
        <v>202</v>
      </c>
      <c r="W143" s="335">
        <v>1</v>
      </c>
      <c r="X143" s="336"/>
      <c r="Y143" s="79">
        <f t="shared" si="4"/>
        <v>882</v>
      </c>
      <c r="Z143" s="80">
        <f>E143+I143+M143+Q143+U143</f>
        <v>582</v>
      </c>
      <c r="AA143" s="82">
        <f>AVERAGE(F143,J143,N143,R143,V143)</f>
        <v>176.4</v>
      </c>
      <c r="AB143" s="83">
        <f>AVERAGE(F143,J143,N143,R143,V143)-D143</f>
        <v>116.4</v>
      </c>
      <c r="AC143" s="331"/>
    </row>
    <row r="144" spans="2:29" s="63" customFormat="1" ht="17.25" customHeight="1">
      <c r="B144" s="333" t="s">
        <v>200</v>
      </c>
      <c r="C144" s="334"/>
      <c r="D144" s="77">
        <v>60</v>
      </c>
      <c r="E144" s="78">
        <v>134</v>
      </c>
      <c r="F144" s="81">
        <f>D144+E144</f>
        <v>194</v>
      </c>
      <c r="G144" s="337"/>
      <c r="H144" s="338"/>
      <c r="I144" s="80">
        <v>104</v>
      </c>
      <c r="J144" s="79">
        <f>D144+I144</f>
        <v>164</v>
      </c>
      <c r="K144" s="337"/>
      <c r="L144" s="338"/>
      <c r="M144" s="80">
        <v>104</v>
      </c>
      <c r="N144" s="79">
        <f>D144+M144</f>
        <v>164</v>
      </c>
      <c r="O144" s="337"/>
      <c r="P144" s="338"/>
      <c r="Q144" s="78">
        <v>124</v>
      </c>
      <c r="R144" s="81">
        <f>D144+Q144</f>
        <v>184</v>
      </c>
      <c r="S144" s="337"/>
      <c r="T144" s="338"/>
      <c r="U144" s="78">
        <v>165</v>
      </c>
      <c r="V144" s="81">
        <f>D144+U144</f>
        <v>225</v>
      </c>
      <c r="W144" s="337"/>
      <c r="X144" s="338"/>
      <c r="Y144" s="79">
        <f t="shared" si="4"/>
        <v>931</v>
      </c>
      <c r="Z144" s="80">
        <f>E144+I144+M144+Q144+U144</f>
        <v>631</v>
      </c>
      <c r="AA144" s="82">
        <f>AVERAGE(F144,J144,N144,R144,V144)</f>
        <v>186.2</v>
      </c>
      <c r="AB144" s="83">
        <f>AVERAGE(F144,J144,N144,R144,V144)-D144</f>
        <v>126.19999999999999</v>
      </c>
      <c r="AC144" s="331"/>
    </row>
    <row r="145" spans="2:29" s="63" customFormat="1" ht="17.25" customHeight="1" thickBot="1">
      <c r="B145" s="341" t="s">
        <v>104</v>
      </c>
      <c r="C145" s="342"/>
      <c r="D145" s="77">
        <v>34</v>
      </c>
      <c r="E145" s="85">
        <v>142</v>
      </c>
      <c r="F145" s="81">
        <f>D145+E145</f>
        <v>176</v>
      </c>
      <c r="G145" s="339"/>
      <c r="H145" s="340"/>
      <c r="I145" s="87">
        <v>122</v>
      </c>
      <c r="J145" s="79">
        <f>D145+I145</f>
        <v>156</v>
      </c>
      <c r="K145" s="339"/>
      <c r="L145" s="340"/>
      <c r="M145" s="87">
        <v>167</v>
      </c>
      <c r="N145" s="79">
        <f>D145+M145</f>
        <v>201</v>
      </c>
      <c r="O145" s="339"/>
      <c r="P145" s="340"/>
      <c r="Q145" s="78">
        <v>138</v>
      </c>
      <c r="R145" s="81">
        <f>D145+Q145</f>
        <v>172</v>
      </c>
      <c r="S145" s="339"/>
      <c r="T145" s="340"/>
      <c r="U145" s="78">
        <v>143</v>
      </c>
      <c r="V145" s="81">
        <f>D145+U145</f>
        <v>177</v>
      </c>
      <c r="W145" s="339"/>
      <c r="X145" s="340"/>
      <c r="Y145" s="86">
        <f t="shared" si="4"/>
        <v>882</v>
      </c>
      <c r="Z145" s="87">
        <f>E145+I145+M145+Q145+U145</f>
        <v>712</v>
      </c>
      <c r="AA145" s="88">
        <f>AVERAGE(F145,J145,N145,R145,V145)</f>
        <v>176.4</v>
      </c>
      <c r="AB145" s="89">
        <f>AVERAGE(F145,J145,N145,R145,V145)-D145</f>
        <v>142.4</v>
      </c>
      <c r="AC145" s="332"/>
    </row>
    <row r="146" spans="2:29" s="63" customFormat="1" ht="49.5" customHeight="1">
      <c r="B146" s="328" t="s">
        <v>135</v>
      </c>
      <c r="C146" s="329"/>
      <c r="D146" s="64">
        <f>SUM(D147:D149)</f>
        <v>134</v>
      </c>
      <c r="E146" s="110">
        <f>SUM(E147:E149)</f>
        <v>364</v>
      </c>
      <c r="F146" s="93">
        <f>SUM(F147:F149)</f>
        <v>498</v>
      </c>
      <c r="G146" s="93">
        <f>F126</f>
        <v>529</v>
      </c>
      <c r="H146" s="71" t="str">
        <f>B126</f>
        <v>Taaravainu</v>
      </c>
      <c r="I146" s="65">
        <f>SUM(I147:I149)</f>
        <v>409</v>
      </c>
      <c r="J146" s="93">
        <f>SUM(J147:J149)</f>
        <v>543</v>
      </c>
      <c r="K146" s="93">
        <f>J134</f>
        <v>484</v>
      </c>
      <c r="L146" s="71" t="str">
        <f>B134</f>
        <v>Jeld Wen</v>
      </c>
      <c r="M146" s="73">
        <f>SUM(M147:M149)</f>
        <v>452</v>
      </c>
      <c r="N146" s="95">
        <f>SUM(N147:N149)</f>
        <v>586</v>
      </c>
      <c r="O146" s="93">
        <f>N142</f>
        <v>542</v>
      </c>
      <c r="P146" s="71" t="str">
        <f>B142</f>
        <v>Temper</v>
      </c>
      <c r="Q146" s="72">
        <f>SUM(Q147:Q149)</f>
        <v>323</v>
      </c>
      <c r="R146" s="95">
        <f>SUM(R147:R149)</f>
        <v>457</v>
      </c>
      <c r="S146" s="93">
        <f>R130</f>
        <v>516</v>
      </c>
      <c r="T146" s="71" t="str">
        <f>B130</f>
        <v>Rägavere vald</v>
      </c>
      <c r="U146" s="72">
        <f>SUM(U147:U149)</f>
        <v>384</v>
      </c>
      <c r="V146" s="95">
        <f>SUM(V147:V149)</f>
        <v>518</v>
      </c>
      <c r="W146" s="93">
        <f>V138</f>
        <v>563</v>
      </c>
      <c r="X146" s="71" t="str">
        <f>B138</f>
        <v>FEB</v>
      </c>
      <c r="Y146" s="74">
        <f t="shared" si="4"/>
        <v>2602</v>
      </c>
      <c r="Z146" s="72">
        <f>SUM(Z147:Z149)</f>
        <v>1932</v>
      </c>
      <c r="AA146" s="92">
        <f>AVERAGE(AA147,AA148,AA149)</f>
        <v>173.4666666666667</v>
      </c>
      <c r="AB146" s="76">
        <f>AVERAGE(AB147,AB148,AB149)</f>
        <v>128.79999999999998</v>
      </c>
      <c r="AC146" s="330">
        <f>G147+K147+O147+S147+W147</f>
        <v>2</v>
      </c>
    </row>
    <row r="147" spans="2:29" s="63" customFormat="1" ht="17.25" customHeight="1">
      <c r="B147" s="371" t="s">
        <v>170</v>
      </c>
      <c r="C147" s="372"/>
      <c r="D147" s="77">
        <v>48</v>
      </c>
      <c r="E147" s="78">
        <v>105</v>
      </c>
      <c r="F147" s="81">
        <f>D147+E147</f>
        <v>153</v>
      </c>
      <c r="G147" s="335">
        <v>0</v>
      </c>
      <c r="H147" s="336"/>
      <c r="I147" s="80">
        <v>121</v>
      </c>
      <c r="J147" s="79">
        <f>D147+I147</f>
        <v>169</v>
      </c>
      <c r="K147" s="335">
        <v>1</v>
      </c>
      <c r="L147" s="336"/>
      <c r="M147" s="80">
        <v>144</v>
      </c>
      <c r="N147" s="79">
        <f>D147+M147</f>
        <v>192</v>
      </c>
      <c r="O147" s="335">
        <v>1</v>
      </c>
      <c r="P147" s="336"/>
      <c r="Q147" s="78">
        <v>97</v>
      </c>
      <c r="R147" s="81">
        <f>D147+Q147</f>
        <v>145</v>
      </c>
      <c r="S147" s="335">
        <v>0</v>
      </c>
      <c r="T147" s="336"/>
      <c r="U147" s="78">
        <v>123</v>
      </c>
      <c r="V147" s="81">
        <f>D147+U147</f>
        <v>171</v>
      </c>
      <c r="W147" s="335">
        <v>0</v>
      </c>
      <c r="X147" s="336"/>
      <c r="Y147" s="79">
        <f>F147+J147+N147+R147+V147</f>
        <v>830</v>
      </c>
      <c r="Z147" s="80">
        <f>E147+I147+M147+Q147+U147</f>
        <v>590</v>
      </c>
      <c r="AA147" s="82">
        <f>AVERAGE(F147,J147,N147,R147,V147)</f>
        <v>166</v>
      </c>
      <c r="AB147" s="83">
        <f>AVERAGE(F147,J147,N147,R147,V147)-D147</f>
        <v>118</v>
      </c>
      <c r="AC147" s="331"/>
    </row>
    <row r="148" spans="2:29" s="63" customFormat="1" ht="17.25" customHeight="1">
      <c r="B148" s="371" t="s">
        <v>168</v>
      </c>
      <c r="C148" s="372"/>
      <c r="D148" s="77">
        <v>50</v>
      </c>
      <c r="E148" s="78">
        <v>127</v>
      </c>
      <c r="F148" s="81">
        <f>D148+E148</f>
        <v>177</v>
      </c>
      <c r="G148" s="337"/>
      <c r="H148" s="338"/>
      <c r="I148" s="80">
        <v>157</v>
      </c>
      <c r="J148" s="79">
        <f>D148+I148</f>
        <v>207</v>
      </c>
      <c r="K148" s="337"/>
      <c r="L148" s="338"/>
      <c r="M148" s="80">
        <v>157</v>
      </c>
      <c r="N148" s="79">
        <f>D148+M148</f>
        <v>207</v>
      </c>
      <c r="O148" s="337"/>
      <c r="P148" s="338"/>
      <c r="Q148" s="78">
        <v>103</v>
      </c>
      <c r="R148" s="81">
        <f>D148+Q148</f>
        <v>153</v>
      </c>
      <c r="S148" s="337"/>
      <c r="T148" s="338"/>
      <c r="U148" s="78">
        <v>119</v>
      </c>
      <c r="V148" s="81">
        <f>D148+U148</f>
        <v>169</v>
      </c>
      <c r="W148" s="337"/>
      <c r="X148" s="338"/>
      <c r="Y148" s="79">
        <f>F148+J148+N148+R148+V148</f>
        <v>913</v>
      </c>
      <c r="Z148" s="80">
        <f>E148+I148+M148+Q148+U148</f>
        <v>663</v>
      </c>
      <c r="AA148" s="82">
        <f>AVERAGE(F148,J148,N148,R148,V148)</f>
        <v>182.6</v>
      </c>
      <c r="AB148" s="83">
        <f>AVERAGE(F148,J148,N148,R148,V148)-D148</f>
        <v>132.6</v>
      </c>
      <c r="AC148" s="331"/>
    </row>
    <row r="149" spans="2:29" s="63" customFormat="1" ht="17.25" customHeight="1" thickBot="1">
      <c r="B149" s="350" t="s">
        <v>253</v>
      </c>
      <c r="C149" s="351"/>
      <c r="D149" s="84">
        <v>36</v>
      </c>
      <c r="E149" s="85">
        <v>132</v>
      </c>
      <c r="F149" s="86">
        <f>D149+E149</f>
        <v>168</v>
      </c>
      <c r="G149" s="339"/>
      <c r="H149" s="340"/>
      <c r="I149" s="87">
        <v>131</v>
      </c>
      <c r="J149" s="86">
        <f>D149+I149</f>
        <v>167</v>
      </c>
      <c r="K149" s="339"/>
      <c r="L149" s="340"/>
      <c r="M149" s="87">
        <v>151</v>
      </c>
      <c r="N149" s="86">
        <f>D149+M149</f>
        <v>187</v>
      </c>
      <c r="O149" s="339"/>
      <c r="P149" s="340"/>
      <c r="Q149" s="87">
        <v>123</v>
      </c>
      <c r="R149" s="86">
        <f>D149+Q149</f>
        <v>159</v>
      </c>
      <c r="S149" s="339"/>
      <c r="T149" s="340"/>
      <c r="U149" s="87">
        <v>142</v>
      </c>
      <c r="V149" s="86">
        <f>D149+U149</f>
        <v>178</v>
      </c>
      <c r="W149" s="339"/>
      <c r="X149" s="340"/>
      <c r="Y149" s="86">
        <f>F149+J149+N149+R149+V149</f>
        <v>859</v>
      </c>
      <c r="Z149" s="87">
        <f>E149+I149+M149+Q149+U149</f>
        <v>679</v>
      </c>
      <c r="AA149" s="88">
        <f>AVERAGE(F149,J149,N149,R149,V149)</f>
        <v>171.8</v>
      </c>
      <c r="AB149" s="89">
        <f>AVERAGE(F149,J149,N149,R149,V149)-D149</f>
        <v>135.8</v>
      </c>
      <c r="AC149" s="332"/>
    </row>
    <row r="150" spans="2:29" s="63" customFormat="1" ht="17.25" customHeight="1">
      <c r="B150" s="99"/>
      <c r="C150" s="99"/>
      <c r="D150" s="100"/>
      <c r="E150" s="101"/>
      <c r="F150" s="102"/>
      <c r="G150" s="103"/>
      <c r="H150" s="103"/>
      <c r="I150" s="101"/>
      <c r="J150" s="102"/>
      <c r="K150" s="103"/>
      <c r="L150" s="103"/>
      <c r="M150" s="101"/>
      <c r="N150" s="102"/>
      <c r="O150" s="103"/>
      <c r="P150" s="103"/>
      <c r="Q150" s="101"/>
      <c r="R150" s="102"/>
      <c r="S150" s="103"/>
      <c r="T150" s="103"/>
      <c r="U150" s="101"/>
      <c r="V150" s="102"/>
      <c r="W150" s="103"/>
      <c r="X150" s="103"/>
      <c r="Y150" s="102"/>
      <c r="Z150" s="113"/>
      <c r="AA150" s="105"/>
      <c r="AB150" s="104"/>
      <c r="AC150" s="106"/>
    </row>
    <row r="151" spans="2:29" ht="27.75" customHeight="1">
      <c r="B151" s="1"/>
      <c r="C151" s="1"/>
      <c r="D151" s="1"/>
      <c r="E151" s="42"/>
      <c r="F151" s="4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7" ht="20.25">
      <c r="B152" s="209"/>
      <c r="C152" s="210"/>
      <c r="D152" s="210"/>
      <c r="E152" s="210"/>
      <c r="F152" s="210"/>
      <c r="G152" s="211"/>
    </row>
  </sheetData>
  <mergeCells count="371">
    <mergeCell ref="B149:C149"/>
    <mergeCell ref="B145:C145"/>
    <mergeCell ref="B146:C146"/>
    <mergeCell ref="AC146:AC149"/>
    <mergeCell ref="B147:C147"/>
    <mergeCell ref="G147:H149"/>
    <mergeCell ref="K147:L149"/>
    <mergeCell ref="O147:P149"/>
    <mergeCell ref="S147:T149"/>
    <mergeCell ref="W147:X149"/>
    <mergeCell ref="B148:C148"/>
    <mergeCell ref="B141:C141"/>
    <mergeCell ref="B142:C142"/>
    <mergeCell ref="AC142:AC145"/>
    <mergeCell ref="B143:C143"/>
    <mergeCell ref="G143:H145"/>
    <mergeCell ref="K143:L145"/>
    <mergeCell ref="O143:P145"/>
    <mergeCell ref="S143:T145"/>
    <mergeCell ref="W143:X145"/>
    <mergeCell ref="B144:C144"/>
    <mergeCell ref="B137:C137"/>
    <mergeCell ref="B138:C138"/>
    <mergeCell ref="AC138:AC141"/>
    <mergeCell ref="B139:C139"/>
    <mergeCell ref="G139:H141"/>
    <mergeCell ref="K139:L141"/>
    <mergeCell ref="O139:P141"/>
    <mergeCell ref="S139:T141"/>
    <mergeCell ref="W139:X141"/>
    <mergeCell ref="B140:C140"/>
    <mergeCell ref="B133:C133"/>
    <mergeCell ref="B134:C134"/>
    <mergeCell ref="AC134:AC137"/>
    <mergeCell ref="B135:C135"/>
    <mergeCell ref="G135:H137"/>
    <mergeCell ref="K135:L137"/>
    <mergeCell ref="O135:P137"/>
    <mergeCell ref="S135:T137"/>
    <mergeCell ref="W135:X137"/>
    <mergeCell ref="B136:C136"/>
    <mergeCell ref="B128:C128"/>
    <mergeCell ref="B129:C129"/>
    <mergeCell ref="B130:C130"/>
    <mergeCell ref="B132:C132"/>
    <mergeCell ref="B131:C131"/>
    <mergeCell ref="AC130:AC133"/>
    <mergeCell ref="G131:H133"/>
    <mergeCell ref="K131:L133"/>
    <mergeCell ref="O131:P133"/>
    <mergeCell ref="S131:T133"/>
    <mergeCell ref="W131:X133"/>
    <mergeCell ref="S125:T125"/>
    <mergeCell ref="W125:X125"/>
    <mergeCell ref="B126:C126"/>
    <mergeCell ref="AC126:AC129"/>
    <mergeCell ref="B127:C127"/>
    <mergeCell ref="G127:H129"/>
    <mergeCell ref="K127:L129"/>
    <mergeCell ref="O127:P129"/>
    <mergeCell ref="S127:T129"/>
    <mergeCell ref="W127:X129"/>
    <mergeCell ref="B125:C125"/>
    <mergeCell ref="G125:H125"/>
    <mergeCell ref="K125:L125"/>
    <mergeCell ref="O125:P125"/>
    <mergeCell ref="F122:R123"/>
    <mergeCell ref="W122:Z123"/>
    <mergeCell ref="B124:C124"/>
    <mergeCell ref="G124:H124"/>
    <mergeCell ref="K124:L124"/>
    <mergeCell ref="O124:P124"/>
    <mergeCell ref="S124:T124"/>
    <mergeCell ref="W124:X124"/>
    <mergeCell ref="B116:C116"/>
    <mergeCell ref="AC116:AC119"/>
    <mergeCell ref="B117:C117"/>
    <mergeCell ref="G117:H119"/>
    <mergeCell ref="K117:L119"/>
    <mergeCell ref="O117:P119"/>
    <mergeCell ref="S117:T119"/>
    <mergeCell ref="W117:X119"/>
    <mergeCell ref="B118:C118"/>
    <mergeCell ref="B119:C119"/>
    <mergeCell ref="B112:C112"/>
    <mergeCell ref="AC112:AC115"/>
    <mergeCell ref="B113:C113"/>
    <mergeCell ref="G113:H115"/>
    <mergeCell ref="K113:L115"/>
    <mergeCell ref="O113:P115"/>
    <mergeCell ref="S113:T115"/>
    <mergeCell ref="W113:X115"/>
    <mergeCell ref="B114:C114"/>
    <mergeCell ref="B115:C115"/>
    <mergeCell ref="B108:C108"/>
    <mergeCell ref="AC108:AC111"/>
    <mergeCell ref="B109:C109"/>
    <mergeCell ref="G109:H111"/>
    <mergeCell ref="K109:L111"/>
    <mergeCell ref="O109:P111"/>
    <mergeCell ref="S109:T111"/>
    <mergeCell ref="W109:X111"/>
    <mergeCell ref="B110:C110"/>
    <mergeCell ref="B111:C111"/>
    <mergeCell ref="B104:C104"/>
    <mergeCell ref="AC104:AC107"/>
    <mergeCell ref="B105:C105"/>
    <mergeCell ref="G105:H107"/>
    <mergeCell ref="K105:L107"/>
    <mergeCell ref="O105:P107"/>
    <mergeCell ref="S105:T107"/>
    <mergeCell ref="W105:X107"/>
    <mergeCell ref="B106:C106"/>
    <mergeCell ref="B107:C107"/>
    <mergeCell ref="W101:X103"/>
    <mergeCell ref="B102:C102"/>
    <mergeCell ref="AE102:AF102"/>
    <mergeCell ref="B103:C103"/>
    <mergeCell ref="B98:C98"/>
    <mergeCell ref="AE98:AF98"/>
    <mergeCell ref="B99:C99"/>
    <mergeCell ref="B100:C100"/>
    <mergeCell ref="AC100:AC103"/>
    <mergeCell ref="B101:C101"/>
    <mergeCell ref="G101:H103"/>
    <mergeCell ref="K101:L103"/>
    <mergeCell ref="O101:P103"/>
    <mergeCell ref="S101:T103"/>
    <mergeCell ref="S95:T95"/>
    <mergeCell ref="W95:X95"/>
    <mergeCell ref="B96:C96"/>
    <mergeCell ref="AC96:AC99"/>
    <mergeCell ref="B97:C97"/>
    <mergeCell ref="G97:H99"/>
    <mergeCell ref="K97:L99"/>
    <mergeCell ref="O97:P99"/>
    <mergeCell ref="S97:T99"/>
    <mergeCell ref="W97:X99"/>
    <mergeCell ref="B95:C95"/>
    <mergeCell ref="G95:H95"/>
    <mergeCell ref="K95:L95"/>
    <mergeCell ref="O95:P95"/>
    <mergeCell ref="F92:R93"/>
    <mergeCell ref="W92:Z93"/>
    <mergeCell ref="B94:C94"/>
    <mergeCell ref="G94:H94"/>
    <mergeCell ref="K94:L94"/>
    <mergeCell ref="O94:P94"/>
    <mergeCell ref="S94:T94"/>
    <mergeCell ref="W94:X94"/>
    <mergeCell ref="B86:C86"/>
    <mergeCell ref="AC86:AC89"/>
    <mergeCell ref="B87:C87"/>
    <mergeCell ref="G87:H89"/>
    <mergeCell ref="K87:L89"/>
    <mergeCell ref="O87:P89"/>
    <mergeCell ref="S87:T89"/>
    <mergeCell ref="W87:X89"/>
    <mergeCell ref="B88:C88"/>
    <mergeCell ref="B89:C89"/>
    <mergeCell ref="S83:T85"/>
    <mergeCell ref="W83:X85"/>
    <mergeCell ref="AF83:AG83"/>
    <mergeCell ref="B84:C84"/>
    <mergeCell ref="B85:C85"/>
    <mergeCell ref="B80:C80"/>
    <mergeCell ref="B81:C81"/>
    <mergeCell ref="AF81:AG81"/>
    <mergeCell ref="B82:C82"/>
    <mergeCell ref="AC82:AC85"/>
    <mergeCell ref="AF82:AG82"/>
    <mergeCell ref="B83:C83"/>
    <mergeCell ref="G83:H85"/>
    <mergeCell ref="K83:L85"/>
    <mergeCell ref="O83:P85"/>
    <mergeCell ref="B76:C76"/>
    <mergeCell ref="B77:C77"/>
    <mergeCell ref="B78:C78"/>
    <mergeCell ref="AC78:AC81"/>
    <mergeCell ref="B79:C79"/>
    <mergeCell ref="G79:H81"/>
    <mergeCell ref="K79:L81"/>
    <mergeCell ref="O79:P81"/>
    <mergeCell ref="S79:T81"/>
    <mergeCell ref="W79:X81"/>
    <mergeCell ref="B72:C72"/>
    <mergeCell ref="B73:C73"/>
    <mergeCell ref="B74:C74"/>
    <mergeCell ref="AC74:AC77"/>
    <mergeCell ref="B75:C75"/>
    <mergeCell ref="G75:H77"/>
    <mergeCell ref="K75:L77"/>
    <mergeCell ref="O75:P77"/>
    <mergeCell ref="S75:T77"/>
    <mergeCell ref="W75:X77"/>
    <mergeCell ref="B68:C68"/>
    <mergeCell ref="B69:C69"/>
    <mergeCell ref="B70:C70"/>
    <mergeCell ref="AC70:AC73"/>
    <mergeCell ref="B71:C71"/>
    <mergeCell ref="G71:H73"/>
    <mergeCell ref="K71:L73"/>
    <mergeCell ref="O71:P73"/>
    <mergeCell ref="S71:T73"/>
    <mergeCell ref="W71:X73"/>
    <mergeCell ref="S65:T65"/>
    <mergeCell ref="W65:X65"/>
    <mergeCell ref="B66:C66"/>
    <mergeCell ref="AC66:AC69"/>
    <mergeCell ref="B67:C67"/>
    <mergeCell ref="G67:H69"/>
    <mergeCell ref="K67:L69"/>
    <mergeCell ref="O67:P69"/>
    <mergeCell ref="S67:T69"/>
    <mergeCell ref="W67:X69"/>
    <mergeCell ref="B65:C65"/>
    <mergeCell ref="G65:H65"/>
    <mergeCell ref="K65:L65"/>
    <mergeCell ref="O65:P65"/>
    <mergeCell ref="F62:R63"/>
    <mergeCell ref="W62:Z63"/>
    <mergeCell ref="B64:C64"/>
    <mergeCell ref="G64:H64"/>
    <mergeCell ref="K64:L64"/>
    <mergeCell ref="O64:P64"/>
    <mergeCell ref="S64:T64"/>
    <mergeCell ref="W64:X64"/>
    <mergeCell ref="B56:C56"/>
    <mergeCell ref="AC56:AC59"/>
    <mergeCell ref="B57:C57"/>
    <mergeCell ref="G57:H59"/>
    <mergeCell ref="K57:L59"/>
    <mergeCell ref="O57:P59"/>
    <mergeCell ref="S57:T59"/>
    <mergeCell ref="W57:X59"/>
    <mergeCell ref="B58:C58"/>
    <mergeCell ref="B59:C59"/>
    <mergeCell ref="B52:C52"/>
    <mergeCell ref="AC52:AC55"/>
    <mergeCell ref="G53:H55"/>
    <mergeCell ref="K53:L55"/>
    <mergeCell ref="O53:P55"/>
    <mergeCell ref="S53:T55"/>
    <mergeCell ref="W53:X55"/>
    <mergeCell ref="B54:C54"/>
    <mergeCell ref="B55:C55"/>
    <mergeCell ref="B53:C53"/>
    <mergeCell ref="B48:C48"/>
    <mergeCell ref="AC48:AC51"/>
    <mergeCell ref="B49:C49"/>
    <mergeCell ref="G49:H51"/>
    <mergeCell ref="K49:L51"/>
    <mergeCell ref="O49:P51"/>
    <mergeCell ref="S49:T51"/>
    <mergeCell ref="W49:X51"/>
    <mergeCell ref="B50:C50"/>
    <mergeCell ref="B51:C51"/>
    <mergeCell ref="B43:C43"/>
    <mergeCell ref="B44:C44"/>
    <mergeCell ref="AC44:AC47"/>
    <mergeCell ref="G45:H47"/>
    <mergeCell ref="K45:L47"/>
    <mergeCell ref="O45:P47"/>
    <mergeCell ref="S45:T47"/>
    <mergeCell ref="W45:X47"/>
    <mergeCell ref="B46:C46"/>
    <mergeCell ref="B47:C47"/>
    <mergeCell ref="B38:C38"/>
    <mergeCell ref="B39:C39"/>
    <mergeCell ref="B40:C40"/>
    <mergeCell ref="AC40:AC43"/>
    <mergeCell ref="G41:H43"/>
    <mergeCell ref="K41:L43"/>
    <mergeCell ref="O41:P43"/>
    <mergeCell ref="S41:T43"/>
    <mergeCell ref="W41:X43"/>
    <mergeCell ref="B42:C42"/>
    <mergeCell ref="S35:T35"/>
    <mergeCell ref="W35:X35"/>
    <mergeCell ref="B36:C36"/>
    <mergeCell ref="AC36:AC39"/>
    <mergeCell ref="B37:C37"/>
    <mergeCell ref="G37:H39"/>
    <mergeCell ref="K37:L39"/>
    <mergeCell ref="O37:P39"/>
    <mergeCell ref="S37:T39"/>
    <mergeCell ref="W37:X39"/>
    <mergeCell ref="B35:C35"/>
    <mergeCell ref="G35:H35"/>
    <mergeCell ref="K35:L35"/>
    <mergeCell ref="O35:P35"/>
    <mergeCell ref="F32:R33"/>
    <mergeCell ref="W32:Z33"/>
    <mergeCell ref="B34:C34"/>
    <mergeCell ref="G34:H34"/>
    <mergeCell ref="K34:L34"/>
    <mergeCell ref="O34:P34"/>
    <mergeCell ref="S34:T34"/>
    <mergeCell ref="W34:X34"/>
    <mergeCell ref="B26:C26"/>
    <mergeCell ref="AC26:AC29"/>
    <mergeCell ref="B27:C27"/>
    <mergeCell ref="G27:H29"/>
    <mergeCell ref="K27:L29"/>
    <mergeCell ref="O27:P29"/>
    <mergeCell ref="S27:T29"/>
    <mergeCell ref="W27:X29"/>
    <mergeCell ref="B28:C28"/>
    <mergeCell ref="B29:C29"/>
    <mergeCell ref="B22:C22"/>
    <mergeCell ref="AC22:AC25"/>
    <mergeCell ref="G23:H25"/>
    <mergeCell ref="K23:L25"/>
    <mergeCell ref="O23:P25"/>
    <mergeCell ref="S23:T25"/>
    <mergeCell ref="W23:X25"/>
    <mergeCell ref="B24:C24"/>
    <mergeCell ref="B25:C25"/>
    <mergeCell ref="B23:C23"/>
    <mergeCell ref="B18:C18"/>
    <mergeCell ref="AC18:AC21"/>
    <mergeCell ref="B19:C19"/>
    <mergeCell ref="G19:H21"/>
    <mergeCell ref="K19:L21"/>
    <mergeCell ref="O19:P21"/>
    <mergeCell ref="S19:T21"/>
    <mergeCell ref="W19:X21"/>
    <mergeCell ref="B20:C20"/>
    <mergeCell ref="B21:C21"/>
    <mergeCell ref="B13:C13"/>
    <mergeCell ref="B14:C14"/>
    <mergeCell ref="AC14:AC17"/>
    <mergeCell ref="B15:C15"/>
    <mergeCell ref="G15:H17"/>
    <mergeCell ref="K15:L17"/>
    <mergeCell ref="O15:P17"/>
    <mergeCell ref="S15:T17"/>
    <mergeCell ref="W15:X17"/>
    <mergeCell ref="B17:C17"/>
    <mergeCell ref="B9:C9"/>
    <mergeCell ref="B10:C10"/>
    <mergeCell ref="AC10:AC13"/>
    <mergeCell ref="B11:C11"/>
    <mergeCell ref="G11:H13"/>
    <mergeCell ref="K11:L13"/>
    <mergeCell ref="O11:P13"/>
    <mergeCell ref="S11:T13"/>
    <mergeCell ref="W11:X13"/>
    <mergeCell ref="B12:C12"/>
    <mergeCell ref="S5:T5"/>
    <mergeCell ref="W5:X5"/>
    <mergeCell ref="B6:C6"/>
    <mergeCell ref="AC6:AC9"/>
    <mergeCell ref="G7:H9"/>
    <mergeCell ref="K7:L9"/>
    <mergeCell ref="O7:P9"/>
    <mergeCell ref="S7:T9"/>
    <mergeCell ref="W7:X9"/>
    <mergeCell ref="B8:C8"/>
    <mergeCell ref="B5:C5"/>
    <mergeCell ref="G5:H5"/>
    <mergeCell ref="K5:L5"/>
    <mergeCell ref="O5:P5"/>
    <mergeCell ref="F2:R3"/>
    <mergeCell ref="W2:Z3"/>
    <mergeCell ref="B4:C4"/>
    <mergeCell ref="G4:H4"/>
    <mergeCell ref="K4:L4"/>
    <mergeCell ref="O4:P4"/>
    <mergeCell ref="S4:T4"/>
    <mergeCell ref="W4:X4"/>
  </mergeCells>
  <conditionalFormatting sqref="M135:N137 W105 I127:I129 J127:K127 M105:N107 U15:V17 U11:V13 V8:V9 F98:F99 F97:G97 I97:I99 J97:K97 M97:M99 N97:O97 Q97:Q99 R97:S97 R98:R99 Q105:R107 E127:E129 Q131:R133 M113:N115 S101 W113 M117:N120 Q109:R111 Q101:R103 Z117:AA120 I117:J120 G113 Z113:AA115 Z109:AA111 Z101:AA103 S113 Z105:AA107 O113 Z97:AA99 K113 G101 G105 U147:V150 V128:V129 J98:J99 I105:J107 U131:V133 Q139:R141 R128:R129 W101 I109:J111 U139:V141 O101 D101:F103 K100:K101 Q135:R137 M139:N141 I113:J115 S105 D147:F150 O105 D113:F115 K105 Q143:R145 I135:J137 W109 M109:N111 S109 U143:V145 O109 K117 K109 G109 M147:N150 W117 N98:N99 S117 I101:J103 O117 U135:V137 Q147:R150 G117 D127:D128 W143 Z147:AA150 N128:N129 G139 G143 Z143:AA145 Z139:AA141 Z131:AA133 S143 Z135:AA137 Z127:AA129 K143 G131 G135 I15:J17 O131 J128:J129 M143:N145 O143 D131:F133 W131 I139:J141 S131 N127:O127 D135:F137 K130:K131 F127:G127 W135 I143:J145 S135 O147 D139:F141 K135 M127:M129 W139 I147:J150 S139 D97:E99 U19:V21 K139 D143:F145 W147 M131:N133 S147 I131:J133 O135 K147 F128:F129 Q127:Q129 G147 R127:S127 U127:U129 V127:W127 Q27:R30 M75:N77 S11 M23:N25 D109:F111 W45 V97:W97 I67:I69 J67:K67 M41:N43 Q57:R60 S23 E79:F81 U105:V107 U101:V103 V98:V99 D7:E9 F7:G7 I7:I9 J7:K7 M7:M9 N7:O7 Q7:Q9 R7:S7 U7:U9 V7:W7 D37:E39 U71:V73 I37:I39 J37:K37 M37:M39 N37:O37 Q37:Q39 R37:S37 R38:R39 Q41:R43 E67:E69 I23:J25 M19:N21 Q15:R17 I19:J21 W23 Z27:AA30 N8:N9 G19 Z23:AA25 Z19:AA21 Z11:AA13 Z15:AA17 O23 Z7:AA9 K23 G11 G15 Q71:R73 V38:V39 U23:V25 J8:J9 D11:F13 U49:V51 Q49:R51 M53:N55 W11 K15 Q11:R13 O11 U53:V55 K10:K11 M57:N60 M45:N47 W15 Q23:R25 S15 D19:F21 O15 U57:V60 Z49:AA51 W19 I27:J30 S19 D23:F25 O19 F8:F9 K19 Q53:R55 Q45:R47 W27 M15:N17 S27 D27:F30 O27 D15:F17 K27 U41:V43 G27 M11:N13 W53 Z57:AA60 I57:J60 G49 G53 Z53:AA55 U45:V47 Z41:AA43 S53 Z45:AA47 O53 Z37:AA39 K53 G41 G45 F37:G37 D53:F55 J38:J39 I45:J47 U75:V77 U79:V81 Q79:R81 R68:R69 W41 I49:J51 S41 V68:V69 O41 U87:V90 K40:K41 Q75:R77 M79:N81 I53:J55 S45 D49:F51 O45 F38:F39 K45 Q83:R85 I75:J77 W49 M49:N51 S49 D57:F60 O49 D41:F43 K49 Q87:R90 M87:N90 W57 N38:N39 S57 I41:J43 O57 D45:F47 K57 U83:V85 G23 G57 D67:D68 W83 Z87:AA90 N68:N69 G79 G83 Z83:AA85 Z79:AA81 Z71:AA73 S83 Z75:AA77 Z67:AA69 K83 G71 G75 U109:V111 O71 J68:J69 M83:N85 O83 D79:D80 W71 I79:J81 S71 N67:O67 F68:F69 K70:K71 F67:G67 W75 I83:J85 S75 O87 D71:F73 K75 M67:M69 W79 I87:J90 S79 D87:F90 D83:F85 K79 Q117:R120 U117:V120 W87 M71:N73 S87 I71:J73 O75 K87 U113:V115 Q67:Q69 G87 R67:S67 U67:U69 V67:W67 M27:N30 O139 D105:F107 D117:F120 M101:N103 Q113:R115 U97:U99 O79 U37:U39 V37:W37 R8:R9 I11:J13 Q19:R21 D75:F77 U27:V30">
    <cfRule type="cellIs" priority="1" dxfId="4" operator="between" stopIfTrue="1">
      <formula>200</formula>
      <formula>300</formula>
    </cfRule>
  </conditionalFormatting>
  <conditionalFormatting sqref="AB124:AB150 AB94:AB120 AB64:AB90 AB4:AB30 AB34:AB60">
    <cfRule type="cellIs" priority="2" dxfId="3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1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135" customWidth="1"/>
    <col min="2" max="2" width="23.57421875" style="135" customWidth="1"/>
    <col min="3" max="3" width="28.00390625" style="196" customWidth="1"/>
    <col min="4" max="4" width="11.00390625" style="197" hidden="1" customWidth="1"/>
    <col min="5" max="20" width="9.140625" style="135" customWidth="1"/>
    <col min="21" max="22" width="9.140625" style="135" hidden="1" customWidth="1"/>
    <col min="23" max="16384" width="9.140625" style="135" customWidth="1"/>
  </cols>
  <sheetData>
    <row r="1" spans="1:32" ht="15">
      <c r="A1" s="128"/>
      <c r="B1" s="128"/>
      <c r="C1" s="129"/>
      <c r="D1" s="129"/>
      <c r="E1" s="129"/>
      <c r="F1" s="130"/>
      <c r="G1" s="130"/>
      <c r="H1" s="131"/>
      <c r="I1" s="128"/>
      <c r="J1" s="132"/>
      <c r="K1" s="128"/>
      <c r="L1" s="132"/>
      <c r="M1" s="128"/>
      <c r="N1" s="132"/>
      <c r="O1" s="128"/>
      <c r="P1" s="132"/>
      <c r="Q1" s="128"/>
      <c r="R1" s="132"/>
      <c r="S1" s="128"/>
      <c r="T1" s="132"/>
      <c r="U1" s="128"/>
      <c r="V1" s="132"/>
      <c r="W1" s="133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5" ht="18">
      <c r="A2" s="136"/>
      <c r="B2" s="136"/>
      <c r="C2" s="129" t="s">
        <v>51</v>
      </c>
      <c r="D2" s="137"/>
      <c r="E2" s="325" t="s">
        <v>58</v>
      </c>
      <c r="F2" s="325"/>
      <c r="G2" s="129"/>
      <c r="H2" s="131"/>
      <c r="I2" s="128"/>
      <c r="J2" s="132"/>
      <c r="K2" s="128"/>
      <c r="L2" s="132"/>
      <c r="M2" s="128"/>
      <c r="N2" s="132"/>
      <c r="O2" s="128"/>
      <c r="P2" s="132"/>
      <c r="Q2" s="128"/>
      <c r="R2" s="132"/>
      <c r="S2" s="128"/>
      <c r="T2" s="132"/>
      <c r="U2" s="128"/>
      <c r="V2" s="132"/>
      <c r="W2" s="133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</row>
    <row r="3" spans="1:35" ht="15">
      <c r="A3" s="128"/>
      <c r="B3" s="128"/>
      <c r="C3" s="129"/>
      <c r="D3" s="129"/>
      <c r="E3" s="129"/>
      <c r="F3" s="130"/>
      <c r="G3" s="130"/>
      <c r="H3" s="131"/>
      <c r="I3" s="131"/>
      <c r="J3" s="132"/>
      <c r="K3" s="128"/>
      <c r="L3" s="132"/>
      <c r="M3" s="128"/>
      <c r="N3" s="132"/>
      <c r="O3" s="128"/>
      <c r="P3" s="132"/>
      <c r="Q3" s="128"/>
      <c r="R3" s="132"/>
      <c r="S3" s="128"/>
      <c r="T3" s="132"/>
      <c r="U3" s="128"/>
      <c r="V3" s="132"/>
      <c r="W3" s="133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26.25" thickBot="1">
      <c r="A4" s="239"/>
      <c r="B4" s="138" t="s">
        <v>0</v>
      </c>
      <c r="C4" s="142" t="s">
        <v>1</v>
      </c>
      <c r="D4" s="139" t="s">
        <v>52</v>
      </c>
      <c r="E4" s="139" t="s">
        <v>50</v>
      </c>
      <c r="F4" s="140" t="s">
        <v>53</v>
      </c>
      <c r="G4" s="140" t="s">
        <v>43</v>
      </c>
      <c r="H4" s="141" t="s">
        <v>28</v>
      </c>
      <c r="I4" s="142" t="s">
        <v>4</v>
      </c>
      <c r="J4" s="143" t="s">
        <v>5</v>
      </c>
      <c r="K4" s="142" t="s">
        <v>54</v>
      </c>
      <c r="L4" s="144" t="s">
        <v>7</v>
      </c>
      <c r="M4" s="142" t="s">
        <v>8</v>
      </c>
      <c r="N4" s="144" t="s">
        <v>9</v>
      </c>
      <c r="O4" s="142" t="s">
        <v>10</v>
      </c>
      <c r="P4" s="144" t="s">
        <v>11</v>
      </c>
      <c r="Q4" s="142" t="s">
        <v>12</v>
      </c>
      <c r="R4" s="144" t="s">
        <v>13</v>
      </c>
      <c r="S4" s="142" t="s">
        <v>55</v>
      </c>
      <c r="T4" s="144" t="s">
        <v>15</v>
      </c>
      <c r="U4" s="142" t="s">
        <v>16</v>
      </c>
      <c r="V4" s="229" t="s">
        <v>17</v>
      </c>
      <c r="W4" s="146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4.25" customHeight="1">
      <c r="A5" s="238">
        <v>1</v>
      </c>
      <c r="B5" s="164"/>
      <c r="C5" s="252" t="s">
        <v>65</v>
      </c>
      <c r="D5" s="147"/>
      <c r="E5" s="147">
        <f>5+3+4+5+3+1</f>
        <v>21</v>
      </c>
      <c r="F5" s="159">
        <f aca="true" t="shared" si="0" ref="F5:F34">AVERAGE(I5,K5,M5,O5,Q5,U5,S5)/15</f>
        <v>184.3</v>
      </c>
      <c r="G5" s="159">
        <f aca="true" t="shared" si="1" ref="G5:G34">AVERAGE(J5,L5,N5,P5,R5,V5,T5)/15</f>
        <v>168.4111111111111</v>
      </c>
      <c r="H5" s="160">
        <f aca="true" t="shared" si="2" ref="H5:H34">(I5+K5+M5+O5+Q5+S5+U5)</f>
        <v>16587</v>
      </c>
      <c r="I5" s="158">
        <v>2844</v>
      </c>
      <c r="J5" s="251">
        <v>2579</v>
      </c>
      <c r="K5" s="150">
        <v>2778</v>
      </c>
      <c r="L5" s="153">
        <v>2553</v>
      </c>
      <c r="M5" s="150">
        <v>2734</v>
      </c>
      <c r="N5" s="152">
        <v>2504</v>
      </c>
      <c r="O5" s="150">
        <v>2851</v>
      </c>
      <c r="P5" s="152">
        <v>2606</v>
      </c>
      <c r="Q5" s="154">
        <v>2804</v>
      </c>
      <c r="R5" s="155">
        <v>2574</v>
      </c>
      <c r="S5" s="154">
        <v>2576</v>
      </c>
      <c r="T5" s="155">
        <v>2341</v>
      </c>
      <c r="U5" s="154"/>
      <c r="V5" s="155"/>
      <c r="W5" s="146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5">
      <c r="A6" s="157">
        <v>2</v>
      </c>
      <c r="B6" s="231"/>
      <c r="C6" s="162" t="s">
        <v>78</v>
      </c>
      <c r="D6" s="158"/>
      <c r="E6" s="158">
        <f>5+4+3+3+2+3</f>
        <v>20</v>
      </c>
      <c r="F6" s="159">
        <f t="shared" si="0"/>
        <v>188.76666666666668</v>
      </c>
      <c r="G6" s="159">
        <f t="shared" si="1"/>
        <v>173.65555555555557</v>
      </c>
      <c r="H6" s="160">
        <f t="shared" si="2"/>
        <v>16989</v>
      </c>
      <c r="I6" s="158">
        <v>2967</v>
      </c>
      <c r="J6" s="163">
        <v>2707</v>
      </c>
      <c r="K6" s="162">
        <v>2847</v>
      </c>
      <c r="L6" s="163">
        <v>2637</v>
      </c>
      <c r="M6" s="158">
        <v>2793</v>
      </c>
      <c r="N6" s="163">
        <v>2578</v>
      </c>
      <c r="O6" s="158">
        <v>2701</v>
      </c>
      <c r="P6" s="163">
        <v>2471</v>
      </c>
      <c r="Q6" s="145">
        <v>2800</v>
      </c>
      <c r="R6" s="175">
        <v>2540</v>
      </c>
      <c r="S6" s="145">
        <v>2881</v>
      </c>
      <c r="T6" s="175">
        <v>2696</v>
      </c>
      <c r="U6" s="154"/>
      <c r="V6" s="175"/>
      <c r="W6" s="146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</row>
    <row r="7" spans="1:35" ht="15">
      <c r="A7" s="238">
        <v>3</v>
      </c>
      <c r="B7" s="241"/>
      <c r="C7" s="158" t="s">
        <v>112</v>
      </c>
      <c r="D7" s="158"/>
      <c r="E7" s="158">
        <f>1.5+4+5+3+3+3</f>
        <v>19.5</v>
      </c>
      <c r="F7" s="159">
        <f t="shared" si="0"/>
        <v>187.57777777777775</v>
      </c>
      <c r="G7" s="159">
        <f t="shared" si="1"/>
        <v>157.6888888888889</v>
      </c>
      <c r="H7" s="160">
        <f t="shared" si="2"/>
        <v>16882</v>
      </c>
      <c r="I7" s="158">
        <v>2458</v>
      </c>
      <c r="J7" s="163">
        <v>2103</v>
      </c>
      <c r="K7" s="162">
        <v>2973</v>
      </c>
      <c r="L7" s="161">
        <v>2398</v>
      </c>
      <c r="M7" s="158">
        <v>2904</v>
      </c>
      <c r="N7" s="163">
        <v>2424</v>
      </c>
      <c r="O7" s="158">
        <v>2785</v>
      </c>
      <c r="P7" s="161">
        <v>2350</v>
      </c>
      <c r="Q7" s="145">
        <v>2805</v>
      </c>
      <c r="R7" s="176">
        <v>2380</v>
      </c>
      <c r="S7" s="145">
        <v>2957</v>
      </c>
      <c r="T7" s="176">
        <v>2537</v>
      </c>
      <c r="U7" s="145"/>
      <c r="V7" s="175"/>
      <c r="W7" s="146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</row>
    <row r="8" spans="1:35" ht="15">
      <c r="A8" s="157">
        <v>4</v>
      </c>
      <c r="B8" s="231"/>
      <c r="C8" s="150" t="s">
        <v>75</v>
      </c>
      <c r="D8" s="158"/>
      <c r="E8" s="158">
        <f>2+4+4+3+3+3</f>
        <v>19</v>
      </c>
      <c r="F8" s="159">
        <f t="shared" si="0"/>
        <v>183.15555555555557</v>
      </c>
      <c r="G8" s="159">
        <f t="shared" si="1"/>
        <v>153.4888888888889</v>
      </c>
      <c r="H8" s="160">
        <f t="shared" si="2"/>
        <v>16484</v>
      </c>
      <c r="I8" s="158">
        <v>2618</v>
      </c>
      <c r="J8" s="163">
        <v>2293</v>
      </c>
      <c r="K8" s="165">
        <v>2622</v>
      </c>
      <c r="L8" s="175">
        <v>2177</v>
      </c>
      <c r="M8" s="158">
        <v>2779</v>
      </c>
      <c r="N8" s="163">
        <v>2289</v>
      </c>
      <c r="O8" s="158">
        <v>2712</v>
      </c>
      <c r="P8" s="161">
        <v>2232</v>
      </c>
      <c r="Q8" s="145">
        <v>2913</v>
      </c>
      <c r="R8" s="175">
        <v>2433</v>
      </c>
      <c r="S8" s="145">
        <v>2840</v>
      </c>
      <c r="T8" s="175">
        <v>2390</v>
      </c>
      <c r="U8" s="145"/>
      <c r="V8" s="175"/>
      <c r="W8" s="146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</row>
    <row r="9" spans="1:35" ht="15">
      <c r="A9" s="238">
        <v>5</v>
      </c>
      <c r="B9" s="231"/>
      <c r="C9" s="300" t="s">
        <v>79</v>
      </c>
      <c r="D9" s="158"/>
      <c r="E9" s="158">
        <f>3+4+4+1+3+3</f>
        <v>18</v>
      </c>
      <c r="F9" s="159">
        <f t="shared" si="0"/>
        <v>187.07777777777775</v>
      </c>
      <c r="G9" s="159">
        <f t="shared" si="1"/>
        <v>174.96666666666667</v>
      </c>
      <c r="H9" s="160">
        <f t="shared" si="2"/>
        <v>16837</v>
      </c>
      <c r="I9" s="158">
        <v>2697</v>
      </c>
      <c r="J9" s="161">
        <v>2502</v>
      </c>
      <c r="K9" s="162">
        <v>2882</v>
      </c>
      <c r="L9" s="163">
        <v>2662</v>
      </c>
      <c r="M9" s="158">
        <v>2969</v>
      </c>
      <c r="N9" s="163">
        <v>2794</v>
      </c>
      <c r="O9" s="158">
        <v>2682</v>
      </c>
      <c r="P9" s="163">
        <v>2542</v>
      </c>
      <c r="Q9" s="145">
        <v>2718</v>
      </c>
      <c r="R9" s="175">
        <v>2523</v>
      </c>
      <c r="S9" s="145">
        <v>2889</v>
      </c>
      <c r="T9" s="175">
        <v>2724</v>
      </c>
      <c r="U9" s="145"/>
      <c r="V9" s="175"/>
      <c r="W9" s="146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</row>
    <row r="10" spans="1:35" ht="15.75" thickBot="1">
      <c r="A10" s="157">
        <v>6</v>
      </c>
      <c r="B10" s="242"/>
      <c r="C10" s="171" t="s">
        <v>71</v>
      </c>
      <c r="D10" s="167"/>
      <c r="E10" s="167">
        <f>2+2+3+4+3+4</f>
        <v>18</v>
      </c>
      <c r="F10" s="168">
        <f t="shared" si="0"/>
        <v>185.45555555555558</v>
      </c>
      <c r="G10" s="168">
        <f t="shared" si="1"/>
        <v>164.62222222222223</v>
      </c>
      <c r="H10" s="169">
        <f t="shared" si="2"/>
        <v>16691</v>
      </c>
      <c r="I10" s="169">
        <v>2755</v>
      </c>
      <c r="J10" s="170">
        <v>2535</v>
      </c>
      <c r="K10" s="171">
        <v>2751</v>
      </c>
      <c r="L10" s="180">
        <v>2496</v>
      </c>
      <c r="M10" s="167">
        <v>2667</v>
      </c>
      <c r="N10" s="170">
        <v>2402</v>
      </c>
      <c r="O10" s="167">
        <v>2769</v>
      </c>
      <c r="P10" s="170">
        <v>2209</v>
      </c>
      <c r="Q10" s="142">
        <v>2909</v>
      </c>
      <c r="R10" s="172">
        <v>2609</v>
      </c>
      <c r="S10" s="142">
        <v>2840</v>
      </c>
      <c r="T10" s="172">
        <v>2565</v>
      </c>
      <c r="U10" s="142"/>
      <c r="V10" s="144"/>
      <c r="W10" s="146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</row>
    <row r="11" spans="1:35" ht="14.25" customHeight="1">
      <c r="A11" s="238">
        <v>7</v>
      </c>
      <c r="B11" s="231"/>
      <c r="C11" s="147" t="s">
        <v>74</v>
      </c>
      <c r="D11" s="147"/>
      <c r="E11" s="147">
        <f>3+3+3+3+3+2</f>
        <v>17</v>
      </c>
      <c r="F11" s="159">
        <f t="shared" si="0"/>
        <v>186.88888888888889</v>
      </c>
      <c r="G11" s="159">
        <f t="shared" si="1"/>
        <v>172.66666666666666</v>
      </c>
      <c r="H11" s="160">
        <f t="shared" si="2"/>
        <v>16820</v>
      </c>
      <c r="I11" s="158">
        <v>2634</v>
      </c>
      <c r="J11" s="251">
        <v>2509</v>
      </c>
      <c r="K11" s="150">
        <v>2964</v>
      </c>
      <c r="L11" s="152">
        <v>2634</v>
      </c>
      <c r="M11" s="150">
        <v>2734</v>
      </c>
      <c r="N11" s="152">
        <v>2494</v>
      </c>
      <c r="O11" s="150">
        <v>2927</v>
      </c>
      <c r="P11" s="153">
        <v>2657</v>
      </c>
      <c r="Q11" s="154">
        <v>2922</v>
      </c>
      <c r="R11" s="156">
        <v>2682</v>
      </c>
      <c r="S11" s="154">
        <v>2639</v>
      </c>
      <c r="T11" s="156">
        <v>2564</v>
      </c>
      <c r="U11" s="154"/>
      <c r="V11" s="156"/>
      <c r="W11" s="146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</row>
    <row r="12" spans="1:35" ht="15">
      <c r="A12" s="157">
        <v>8</v>
      </c>
      <c r="B12" s="231"/>
      <c r="C12" s="165" t="s">
        <v>80</v>
      </c>
      <c r="D12" s="158"/>
      <c r="E12" s="158">
        <f>4+3+3+1+3+3</f>
        <v>17</v>
      </c>
      <c r="F12" s="159">
        <f t="shared" si="0"/>
        <v>183.5</v>
      </c>
      <c r="G12" s="159">
        <f t="shared" si="1"/>
        <v>160.11111111111111</v>
      </c>
      <c r="H12" s="160">
        <f t="shared" si="2"/>
        <v>16515</v>
      </c>
      <c r="I12" s="158">
        <v>2905</v>
      </c>
      <c r="J12" s="163">
        <v>2545</v>
      </c>
      <c r="K12" s="162">
        <v>2766</v>
      </c>
      <c r="L12" s="163">
        <v>2471</v>
      </c>
      <c r="M12" s="158">
        <v>2603</v>
      </c>
      <c r="N12" s="163">
        <v>2318</v>
      </c>
      <c r="O12" s="158">
        <v>2530</v>
      </c>
      <c r="P12" s="163">
        <v>2165</v>
      </c>
      <c r="Q12" s="145">
        <v>2947</v>
      </c>
      <c r="R12" s="176">
        <v>2487</v>
      </c>
      <c r="S12" s="145">
        <v>2764</v>
      </c>
      <c r="T12" s="175">
        <v>2424</v>
      </c>
      <c r="U12" s="154"/>
      <c r="V12" s="175"/>
      <c r="W12" s="146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</row>
    <row r="13" spans="1:35" ht="15">
      <c r="A13" s="238">
        <v>9</v>
      </c>
      <c r="B13" s="231"/>
      <c r="C13" s="162" t="s">
        <v>72</v>
      </c>
      <c r="D13" s="158"/>
      <c r="E13" s="158">
        <f>3+1+3.5+1+5+3</f>
        <v>16.5</v>
      </c>
      <c r="F13" s="159">
        <f t="shared" si="0"/>
        <v>183.4111111111111</v>
      </c>
      <c r="G13" s="159">
        <f t="shared" si="1"/>
        <v>167.74444444444444</v>
      </c>
      <c r="H13" s="160">
        <f t="shared" si="2"/>
        <v>16507</v>
      </c>
      <c r="I13" s="158">
        <v>2950</v>
      </c>
      <c r="J13" s="161">
        <v>2660</v>
      </c>
      <c r="K13" s="165">
        <v>2696</v>
      </c>
      <c r="L13" s="175">
        <v>2541</v>
      </c>
      <c r="M13" s="158">
        <v>2787</v>
      </c>
      <c r="N13" s="161">
        <v>2617</v>
      </c>
      <c r="O13" s="158">
        <v>2523</v>
      </c>
      <c r="P13" s="163">
        <v>2298</v>
      </c>
      <c r="Q13" s="145">
        <v>2935</v>
      </c>
      <c r="R13" s="175">
        <v>2620</v>
      </c>
      <c r="S13" s="145">
        <v>2616</v>
      </c>
      <c r="T13" s="175">
        <v>2361</v>
      </c>
      <c r="U13" s="145"/>
      <c r="V13" s="175"/>
      <c r="W13" s="146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</row>
    <row r="14" spans="1:35" ht="15">
      <c r="A14" s="157">
        <v>10</v>
      </c>
      <c r="B14" s="231"/>
      <c r="C14" s="158" t="s">
        <v>60</v>
      </c>
      <c r="D14" s="158"/>
      <c r="E14" s="158">
        <f>2+5+1+4+1+3</f>
        <v>16</v>
      </c>
      <c r="F14" s="159">
        <f t="shared" si="0"/>
        <v>187.5</v>
      </c>
      <c r="G14" s="159">
        <f t="shared" si="1"/>
        <v>176.27777777777777</v>
      </c>
      <c r="H14" s="160">
        <f t="shared" si="2"/>
        <v>16875</v>
      </c>
      <c r="I14" s="158">
        <v>2743</v>
      </c>
      <c r="J14" s="163">
        <v>2613</v>
      </c>
      <c r="K14" s="162">
        <v>2929</v>
      </c>
      <c r="L14" s="163">
        <v>2729</v>
      </c>
      <c r="M14" s="158">
        <v>2683</v>
      </c>
      <c r="N14" s="163">
        <v>2528</v>
      </c>
      <c r="O14" s="158">
        <v>2880</v>
      </c>
      <c r="P14" s="161">
        <v>2700</v>
      </c>
      <c r="Q14" s="145">
        <v>2756</v>
      </c>
      <c r="R14" s="175">
        <v>2586</v>
      </c>
      <c r="S14" s="145">
        <v>2884</v>
      </c>
      <c r="T14" s="176">
        <v>2709</v>
      </c>
      <c r="U14" s="145"/>
      <c r="V14" s="175"/>
      <c r="W14" s="146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</row>
    <row r="15" spans="1:35" ht="15">
      <c r="A15" s="238">
        <v>11</v>
      </c>
      <c r="B15" s="231"/>
      <c r="C15" s="150" t="s">
        <v>66</v>
      </c>
      <c r="D15" s="158"/>
      <c r="E15" s="158">
        <f>3+3+4+2+1+3</f>
        <v>16</v>
      </c>
      <c r="F15" s="159">
        <f t="shared" si="0"/>
        <v>182.66666666666666</v>
      </c>
      <c r="G15" s="159">
        <f t="shared" si="1"/>
        <v>164.66666666666666</v>
      </c>
      <c r="H15" s="160">
        <f t="shared" si="2"/>
        <v>16440</v>
      </c>
      <c r="I15" s="158">
        <v>2763</v>
      </c>
      <c r="J15" s="163">
        <v>2603</v>
      </c>
      <c r="K15" s="162">
        <v>2827</v>
      </c>
      <c r="L15" s="163">
        <v>2602</v>
      </c>
      <c r="M15" s="158">
        <v>2715</v>
      </c>
      <c r="N15" s="161">
        <v>2435</v>
      </c>
      <c r="O15" s="158">
        <v>2687</v>
      </c>
      <c r="P15" s="163">
        <v>2372</v>
      </c>
      <c r="Q15" s="145">
        <v>2677</v>
      </c>
      <c r="R15" s="175">
        <v>2367</v>
      </c>
      <c r="S15" s="145">
        <v>2771</v>
      </c>
      <c r="T15" s="176">
        <v>2441</v>
      </c>
      <c r="U15" s="145"/>
      <c r="V15" s="175"/>
      <c r="W15" s="146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</row>
    <row r="16" spans="1:35" ht="15.75" thickBot="1">
      <c r="A16" s="157">
        <v>12</v>
      </c>
      <c r="B16" s="242"/>
      <c r="C16" s="260" t="s">
        <v>155</v>
      </c>
      <c r="D16" s="167"/>
      <c r="E16" s="167">
        <f>3+3+2+3+3+2</f>
        <v>16</v>
      </c>
      <c r="F16" s="168">
        <f t="shared" si="0"/>
        <v>181.76666666666668</v>
      </c>
      <c r="G16" s="168">
        <f t="shared" si="1"/>
        <v>148.43333333333334</v>
      </c>
      <c r="H16" s="169">
        <f t="shared" si="2"/>
        <v>16359</v>
      </c>
      <c r="I16" s="167">
        <v>2688</v>
      </c>
      <c r="J16" s="170">
        <v>2248</v>
      </c>
      <c r="K16" s="171">
        <v>2575</v>
      </c>
      <c r="L16" s="170">
        <v>2090</v>
      </c>
      <c r="M16" s="167">
        <v>2723</v>
      </c>
      <c r="N16" s="170">
        <v>2178</v>
      </c>
      <c r="O16" s="167">
        <v>2924</v>
      </c>
      <c r="P16" s="180">
        <v>2384</v>
      </c>
      <c r="Q16" s="142">
        <v>2800</v>
      </c>
      <c r="R16" s="172">
        <v>2300</v>
      </c>
      <c r="S16" s="142">
        <v>2649</v>
      </c>
      <c r="T16" s="172">
        <v>2159</v>
      </c>
      <c r="U16" s="142"/>
      <c r="V16" s="144"/>
      <c r="W16" s="146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</row>
    <row r="17" spans="1:35" ht="14.25" customHeight="1">
      <c r="A17" s="238">
        <v>13</v>
      </c>
      <c r="B17" s="237"/>
      <c r="C17" s="263" t="s">
        <v>76</v>
      </c>
      <c r="D17" s="147"/>
      <c r="E17" s="147">
        <f>3+3+1+3+4+2</f>
        <v>16</v>
      </c>
      <c r="F17" s="159">
        <f t="shared" si="0"/>
        <v>180.73333333333332</v>
      </c>
      <c r="G17" s="159">
        <f t="shared" si="1"/>
        <v>131.17777777777778</v>
      </c>
      <c r="H17" s="160">
        <f t="shared" si="2"/>
        <v>16266</v>
      </c>
      <c r="I17" s="158">
        <v>2793</v>
      </c>
      <c r="J17" s="251">
        <v>1933</v>
      </c>
      <c r="K17" s="150">
        <v>2781</v>
      </c>
      <c r="L17" s="153">
        <v>2046</v>
      </c>
      <c r="M17" s="150">
        <v>2515</v>
      </c>
      <c r="N17" s="153">
        <v>1825</v>
      </c>
      <c r="O17" s="150">
        <v>2640</v>
      </c>
      <c r="P17" s="153">
        <v>1905</v>
      </c>
      <c r="Q17" s="154">
        <v>2854</v>
      </c>
      <c r="R17" s="155">
        <v>2119</v>
      </c>
      <c r="S17" s="154">
        <v>2683</v>
      </c>
      <c r="T17" s="155">
        <v>1978</v>
      </c>
      <c r="U17" s="154"/>
      <c r="V17" s="155"/>
      <c r="W17" s="146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</row>
    <row r="18" spans="1:35" ht="15">
      <c r="A18" s="157">
        <v>14</v>
      </c>
      <c r="B18" s="231"/>
      <c r="C18" s="259" t="s">
        <v>86</v>
      </c>
      <c r="D18" s="158"/>
      <c r="E18" s="158">
        <f>4+2+1+4+2+3</f>
        <v>16</v>
      </c>
      <c r="F18" s="159">
        <f t="shared" si="0"/>
        <v>176.53333333333333</v>
      </c>
      <c r="G18" s="159">
        <f t="shared" si="1"/>
        <v>135.8111111111111</v>
      </c>
      <c r="H18" s="160">
        <f t="shared" si="2"/>
        <v>15888</v>
      </c>
      <c r="I18" s="158">
        <v>2724</v>
      </c>
      <c r="J18" s="161">
        <v>2134</v>
      </c>
      <c r="K18" s="162">
        <v>2571</v>
      </c>
      <c r="L18" s="163">
        <v>1931</v>
      </c>
      <c r="M18" s="158">
        <v>2497</v>
      </c>
      <c r="N18" s="163">
        <v>1927</v>
      </c>
      <c r="O18" s="158">
        <v>2662</v>
      </c>
      <c r="P18" s="161">
        <v>2062</v>
      </c>
      <c r="Q18" s="145">
        <v>2674</v>
      </c>
      <c r="R18" s="176">
        <v>2049</v>
      </c>
      <c r="S18" s="145">
        <v>2760</v>
      </c>
      <c r="T18" s="175">
        <v>2120</v>
      </c>
      <c r="U18" s="154"/>
      <c r="V18" s="176"/>
      <c r="W18" s="146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</row>
    <row r="19" spans="1:35" ht="15">
      <c r="A19" s="238">
        <v>15</v>
      </c>
      <c r="B19" s="241"/>
      <c r="C19" s="236" t="s">
        <v>69</v>
      </c>
      <c r="D19" s="158"/>
      <c r="E19" s="158">
        <f>2.5+5+0+2+3+3</f>
        <v>15.5</v>
      </c>
      <c r="F19" s="159">
        <f t="shared" si="0"/>
        <v>183.13333333333333</v>
      </c>
      <c r="G19" s="159">
        <f t="shared" si="1"/>
        <v>152.85555555555555</v>
      </c>
      <c r="H19" s="160">
        <f t="shared" si="2"/>
        <v>16482</v>
      </c>
      <c r="I19" s="158">
        <v>2702</v>
      </c>
      <c r="J19" s="163">
        <v>2242</v>
      </c>
      <c r="K19" s="162">
        <v>2933</v>
      </c>
      <c r="L19" s="163">
        <v>2443</v>
      </c>
      <c r="M19" s="158">
        <v>2624</v>
      </c>
      <c r="N19" s="161">
        <v>2219</v>
      </c>
      <c r="O19" s="158">
        <v>2662</v>
      </c>
      <c r="P19" s="163">
        <v>2192</v>
      </c>
      <c r="Q19" s="145">
        <v>2788</v>
      </c>
      <c r="R19" s="176">
        <v>2333</v>
      </c>
      <c r="S19" s="145">
        <v>2773</v>
      </c>
      <c r="T19" s="176">
        <v>2328</v>
      </c>
      <c r="U19" s="145"/>
      <c r="V19" s="175"/>
      <c r="W19" s="146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</row>
    <row r="20" spans="1:35" ht="15">
      <c r="A20" s="157">
        <v>16</v>
      </c>
      <c r="B20" s="231"/>
      <c r="C20" s="262" t="s">
        <v>77</v>
      </c>
      <c r="D20" s="158"/>
      <c r="E20" s="158">
        <f>3+2+2+1+4+3</f>
        <v>15</v>
      </c>
      <c r="F20" s="159">
        <f t="shared" si="0"/>
        <v>183.67777777777778</v>
      </c>
      <c r="G20" s="159">
        <f t="shared" si="1"/>
        <v>154.0111111111111</v>
      </c>
      <c r="H20" s="160">
        <f t="shared" si="2"/>
        <v>16531</v>
      </c>
      <c r="I20" s="158">
        <v>2775</v>
      </c>
      <c r="J20" s="163">
        <v>2110</v>
      </c>
      <c r="K20" s="162">
        <v>2745</v>
      </c>
      <c r="L20" s="161">
        <v>2255</v>
      </c>
      <c r="M20" s="158">
        <v>2679</v>
      </c>
      <c r="N20" s="161">
        <v>2344</v>
      </c>
      <c r="O20" s="158">
        <v>2583</v>
      </c>
      <c r="P20" s="163">
        <v>2143</v>
      </c>
      <c r="Q20" s="145">
        <v>2880</v>
      </c>
      <c r="R20" s="175">
        <v>2500</v>
      </c>
      <c r="S20" s="145">
        <v>2869</v>
      </c>
      <c r="T20" s="175">
        <v>2509</v>
      </c>
      <c r="U20" s="145"/>
      <c r="V20" s="176"/>
      <c r="W20" s="146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</row>
    <row r="21" spans="1:35" ht="15">
      <c r="A21" s="238">
        <v>17</v>
      </c>
      <c r="B21" s="231"/>
      <c r="C21" s="236" t="s">
        <v>64</v>
      </c>
      <c r="D21" s="158"/>
      <c r="E21" s="158">
        <f>0+2+5+3+2+3</f>
        <v>15</v>
      </c>
      <c r="F21" s="159">
        <f t="shared" si="0"/>
        <v>173.96666666666667</v>
      </c>
      <c r="G21" s="159">
        <f t="shared" si="1"/>
        <v>122.07777777777778</v>
      </c>
      <c r="H21" s="160">
        <f t="shared" si="2"/>
        <v>15657</v>
      </c>
      <c r="I21" s="158">
        <v>2499</v>
      </c>
      <c r="J21" s="163">
        <v>1694</v>
      </c>
      <c r="K21" s="162">
        <v>2456</v>
      </c>
      <c r="L21" s="161">
        <v>1691</v>
      </c>
      <c r="M21" s="158">
        <v>2691</v>
      </c>
      <c r="N21" s="163">
        <v>1906</v>
      </c>
      <c r="O21" s="158">
        <v>2635</v>
      </c>
      <c r="P21" s="163">
        <v>1865</v>
      </c>
      <c r="Q21" s="145">
        <v>2685</v>
      </c>
      <c r="R21" s="176">
        <v>1910</v>
      </c>
      <c r="S21" s="145">
        <v>2691</v>
      </c>
      <c r="T21" s="175">
        <v>1921</v>
      </c>
      <c r="U21" s="145"/>
      <c r="V21" s="175"/>
      <c r="W21" s="146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</row>
    <row r="22" spans="1:35" ht="15.75" thickBot="1">
      <c r="A22" s="157">
        <v>18</v>
      </c>
      <c r="B22" s="240"/>
      <c r="C22" s="261" t="s">
        <v>135</v>
      </c>
      <c r="D22" s="167"/>
      <c r="E22" s="167">
        <f>4.5+2+3+0+4+1</f>
        <v>14.5</v>
      </c>
      <c r="F22" s="168">
        <f t="shared" si="0"/>
        <v>177.62222222222223</v>
      </c>
      <c r="G22" s="168">
        <f t="shared" si="1"/>
        <v>127.73333333333333</v>
      </c>
      <c r="H22" s="169">
        <f t="shared" si="2"/>
        <v>15986</v>
      </c>
      <c r="I22" s="167">
        <v>2716</v>
      </c>
      <c r="J22" s="180">
        <v>1951</v>
      </c>
      <c r="K22" s="171">
        <v>2702</v>
      </c>
      <c r="L22" s="170">
        <v>1972</v>
      </c>
      <c r="M22" s="167">
        <v>2682</v>
      </c>
      <c r="N22" s="170">
        <v>1932</v>
      </c>
      <c r="O22" s="167">
        <v>2599</v>
      </c>
      <c r="P22" s="170">
        <v>1864</v>
      </c>
      <c r="Q22" s="142">
        <v>2751</v>
      </c>
      <c r="R22" s="144">
        <v>2051</v>
      </c>
      <c r="S22" s="142">
        <v>2536</v>
      </c>
      <c r="T22" s="144">
        <v>1726</v>
      </c>
      <c r="U22" s="142"/>
      <c r="V22" s="144"/>
      <c r="W22" s="146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</row>
    <row r="23" spans="1:35" ht="15">
      <c r="A23" s="238">
        <v>19</v>
      </c>
      <c r="B23" s="231"/>
      <c r="C23" s="147" t="s">
        <v>73</v>
      </c>
      <c r="D23" s="147"/>
      <c r="E23" s="147">
        <f>0+5+1+2+3+3</f>
        <v>14</v>
      </c>
      <c r="F23" s="181">
        <f t="shared" si="0"/>
        <v>182.7</v>
      </c>
      <c r="G23" s="181">
        <f t="shared" si="1"/>
        <v>152.86666666666667</v>
      </c>
      <c r="H23" s="182">
        <f t="shared" si="2"/>
        <v>16443</v>
      </c>
      <c r="I23" s="247">
        <v>2532</v>
      </c>
      <c r="J23" s="251">
        <v>2202</v>
      </c>
      <c r="K23" s="151">
        <v>2895</v>
      </c>
      <c r="L23" s="153">
        <v>2375</v>
      </c>
      <c r="M23" s="150">
        <v>2654</v>
      </c>
      <c r="N23" s="152">
        <v>2209</v>
      </c>
      <c r="O23" s="150">
        <v>2726</v>
      </c>
      <c r="P23" s="152">
        <v>2256</v>
      </c>
      <c r="Q23" s="154">
        <v>2779</v>
      </c>
      <c r="R23" s="155">
        <v>2354</v>
      </c>
      <c r="S23" s="154">
        <v>2857</v>
      </c>
      <c r="T23" s="155">
        <v>2362</v>
      </c>
      <c r="U23" s="154"/>
      <c r="V23" s="155"/>
      <c r="W23" s="146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</row>
    <row r="24" spans="1:35" ht="15">
      <c r="A24" s="157">
        <v>20</v>
      </c>
      <c r="B24" s="231"/>
      <c r="C24" s="236" t="s">
        <v>70</v>
      </c>
      <c r="D24" s="150"/>
      <c r="E24" s="150">
        <f>2+1+2.5+3+1+4</f>
        <v>13.5</v>
      </c>
      <c r="F24" s="159">
        <f t="shared" si="0"/>
        <v>177</v>
      </c>
      <c r="G24" s="159">
        <f t="shared" si="1"/>
        <v>132.61111111111111</v>
      </c>
      <c r="H24" s="160">
        <f t="shared" si="2"/>
        <v>15930</v>
      </c>
      <c r="I24" s="158">
        <v>2717</v>
      </c>
      <c r="J24" s="152">
        <v>2097</v>
      </c>
      <c r="K24" s="162">
        <v>2572</v>
      </c>
      <c r="L24" s="161">
        <v>1917</v>
      </c>
      <c r="M24" s="158">
        <v>2650</v>
      </c>
      <c r="N24" s="161">
        <v>1945</v>
      </c>
      <c r="O24" s="158">
        <v>2560</v>
      </c>
      <c r="P24" s="161">
        <v>1855</v>
      </c>
      <c r="Q24" s="154">
        <v>2697</v>
      </c>
      <c r="R24" s="156">
        <v>2052</v>
      </c>
      <c r="S24" s="145">
        <v>2734</v>
      </c>
      <c r="T24" s="175">
        <v>2069</v>
      </c>
      <c r="U24" s="154"/>
      <c r="V24" s="175"/>
      <c r="W24" s="146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</row>
    <row r="25" spans="1:35" ht="15">
      <c r="A25" s="238">
        <v>21</v>
      </c>
      <c r="B25" s="241"/>
      <c r="C25" s="258" t="s">
        <v>62</v>
      </c>
      <c r="D25" s="158"/>
      <c r="E25" s="158">
        <f>2+3+1+2+2+3</f>
        <v>13</v>
      </c>
      <c r="F25" s="159">
        <f t="shared" si="0"/>
        <v>183.9111111111111</v>
      </c>
      <c r="G25" s="159">
        <f t="shared" si="1"/>
        <v>166.85555555555555</v>
      </c>
      <c r="H25" s="160">
        <f t="shared" si="2"/>
        <v>16552</v>
      </c>
      <c r="I25" s="158">
        <v>2781</v>
      </c>
      <c r="J25" s="163">
        <v>2621</v>
      </c>
      <c r="K25" s="162">
        <v>2741</v>
      </c>
      <c r="L25" s="161">
        <v>2531</v>
      </c>
      <c r="M25" s="158">
        <v>2651</v>
      </c>
      <c r="N25" s="163">
        <v>2411</v>
      </c>
      <c r="O25" s="158">
        <v>2662</v>
      </c>
      <c r="P25" s="161">
        <v>2167</v>
      </c>
      <c r="Q25" s="145">
        <v>2884</v>
      </c>
      <c r="R25" s="175">
        <v>2679</v>
      </c>
      <c r="S25" s="145">
        <v>2833</v>
      </c>
      <c r="T25" s="175">
        <v>2608</v>
      </c>
      <c r="U25" s="145"/>
      <c r="V25" s="175"/>
      <c r="W25" s="146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</row>
    <row r="26" spans="1:35" ht="15">
      <c r="A26" s="157">
        <v>22</v>
      </c>
      <c r="B26" s="231"/>
      <c r="C26" s="257" t="s">
        <v>87</v>
      </c>
      <c r="D26" s="150"/>
      <c r="E26" s="150">
        <f>3+3+3+2+2+0</f>
        <v>13</v>
      </c>
      <c r="F26" s="159">
        <f t="shared" si="0"/>
        <v>181.7111111111111</v>
      </c>
      <c r="G26" s="159">
        <f t="shared" si="1"/>
        <v>150.93333333333334</v>
      </c>
      <c r="H26" s="160">
        <f t="shared" si="2"/>
        <v>16354</v>
      </c>
      <c r="I26" s="158">
        <v>2752</v>
      </c>
      <c r="J26" s="153">
        <v>2267</v>
      </c>
      <c r="K26" s="165">
        <v>2741</v>
      </c>
      <c r="L26" s="175">
        <v>2301</v>
      </c>
      <c r="M26" s="158">
        <v>2654</v>
      </c>
      <c r="N26" s="163">
        <v>2289</v>
      </c>
      <c r="O26" s="158">
        <v>2758</v>
      </c>
      <c r="P26" s="161">
        <v>2253</v>
      </c>
      <c r="Q26" s="145">
        <v>2756</v>
      </c>
      <c r="R26" s="175">
        <v>2261</v>
      </c>
      <c r="S26" s="145">
        <v>2693</v>
      </c>
      <c r="T26" s="175">
        <v>2213</v>
      </c>
      <c r="U26" s="145"/>
      <c r="V26" s="175"/>
      <c r="W26" s="146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</row>
    <row r="27" spans="1:35" ht="15">
      <c r="A27" s="238">
        <v>23</v>
      </c>
      <c r="B27" s="164"/>
      <c r="C27" s="186" t="s">
        <v>68</v>
      </c>
      <c r="D27" s="158"/>
      <c r="E27" s="158">
        <f>3+0+3+4+0+2</f>
        <v>12</v>
      </c>
      <c r="F27" s="159">
        <f t="shared" si="0"/>
        <v>182.84444444444443</v>
      </c>
      <c r="G27" s="159">
        <f t="shared" si="1"/>
        <v>154.73333333333332</v>
      </c>
      <c r="H27" s="160">
        <f t="shared" si="2"/>
        <v>16456</v>
      </c>
      <c r="I27" s="158">
        <v>2891</v>
      </c>
      <c r="J27" s="161">
        <v>2471</v>
      </c>
      <c r="K27" s="162">
        <v>2358</v>
      </c>
      <c r="L27" s="163">
        <v>2048</v>
      </c>
      <c r="M27" s="158">
        <v>2761</v>
      </c>
      <c r="N27" s="161">
        <v>2071</v>
      </c>
      <c r="O27" s="158">
        <v>2717</v>
      </c>
      <c r="P27" s="163">
        <v>2447</v>
      </c>
      <c r="Q27" s="145">
        <v>2755</v>
      </c>
      <c r="R27" s="176">
        <v>2330</v>
      </c>
      <c r="S27" s="145">
        <v>2974</v>
      </c>
      <c r="T27" s="175">
        <v>2559</v>
      </c>
      <c r="U27" s="145"/>
      <c r="V27" s="175"/>
      <c r="W27" s="146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</row>
    <row r="28" spans="1:35" ht="15.75" thickBot="1">
      <c r="A28" s="157">
        <v>24</v>
      </c>
      <c r="B28" s="166"/>
      <c r="C28" s="253" t="s">
        <v>85</v>
      </c>
      <c r="D28" s="167"/>
      <c r="E28" s="167">
        <f>2+3+1+3+0+3</f>
        <v>12</v>
      </c>
      <c r="F28" s="178">
        <f t="shared" si="0"/>
        <v>177.92222222222225</v>
      </c>
      <c r="G28" s="178">
        <f t="shared" si="1"/>
        <v>131.8111111111111</v>
      </c>
      <c r="H28" s="179">
        <f t="shared" si="2"/>
        <v>16013</v>
      </c>
      <c r="I28" s="250">
        <v>2735</v>
      </c>
      <c r="J28" s="170">
        <v>2010</v>
      </c>
      <c r="K28" s="167">
        <v>2665</v>
      </c>
      <c r="L28" s="180">
        <v>2005</v>
      </c>
      <c r="M28" s="167">
        <v>2599</v>
      </c>
      <c r="N28" s="170">
        <v>1939</v>
      </c>
      <c r="O28" s="167">
        <v>2645</v>
      </c>
      <c r="P28" s="170">
        <v>1950</v>
      </c>
      <c r="Q28" s="142">
        <v>2699</v>
      </c>
      <c r="R28" s="172">
        <v>1969</v>
      </c>
      <c r="S28" s="142">
        <v>2670</v>
      </c>
      <c r="T28" s="172">
        <v>1990</v>
      </c>
      <c r="U28" s="142"/>
      <c r="V28" s="144"/>
      <c r="W28" s="146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</row>
    <row r="29" spans="1:35" ht="15">
      <c r="A29" s="238">
        <v>25</v>
      </c>
      <c r="B29" s="231"/>
      <c r="C29" s="246" t="s">
        <v>67</v>
      </c>
      <c r="D29" s="147"/>
      <c r="E29" s="147">
        <f>3+1+2+1+3+2</f>
        <v>12</v>
      </c>
      <c r="F29" s="148">
        <f t="shared" si="0"/>
        <v>172.6888888888889</v>
      </c>
      <c r="G29" s="148">
        <f t="shared" si="1"/>
        <v>115.24444444444445</v>
      </c>
      <c r="H29" s="149">
        <f t="shared" si="2"/>
        <v>15542</v>
      </c>
      <c r="I29" s="150">
        <v>2551</v>
      </c>
      <c r="J29" s="227">
        <v>1661</v>
      </c>
      <c r="K29" s="151">
        <v>2611</v>
      </c>
      <c r="L29" s="152">
        <v>1736</v>
      </c>
      <c r="M29" s="150">
        <v>2605</v>
      </c>
      <c r="N29" s="153">
        <v>1750</v>
      </c>
      <c r="O29" s="173">
        <v>2633</v>
      </c>
      <c r="P29" s="256">
        <v>1773</v>
      </c>
      <c r="Q29" s="174">
        <v>2553</v>
      </c>
      <c r="R29" s="230">
        <v>1713</v>
      </c>
      <c r="S29" s="154">
        <v>2589</v>
      </c>
      <c r="T29" s="155">
        <v>1739</v>
      </c>
      <c r="U29" s="145"/>
      <c r="V29" s="155"/>
      <c r="W29" s="146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</row>
    <row r="30" spans="1:35" ht="15">
      <c r="A30" s="157">
        <v>26</v>
      </c>
      <c r="B30" s="231"/>
      <c r="C30" s="236" t="s">
        <v>63</v>
      </c>
      <c r="D30" s="158"/>
      <c r="E30" s="158">
        <f>3+0+2+2+3+2</f>
        <v>12</v>
      </c>
      <c r="F30" s="159">
        <f t="shared" si="0"/>
        <v>172.4</v>
      </c>
      <c r="G30" s="159">
        <f t="shared" si="1"/>
        <v>113.34444444444445</v>
      </c>
      <c r="H30" s="160">
        <f t="shared" si="2"/>
        <v>15516</v>
      </c>
      <c r="I30" s="158">
        <v>2491</v>
      </c>
      <c r="J30" s="161">
        <v>1591</v>
      </c>
      <c r="K30" s="162">
        <v>2548</v>
      </c>
      <c r="L30" s="161">
        <v>1683</v>
      </c>
      <c r="M30" s="158">
        <v>2540</v>
      </c>
      <c r="N30" s="163">
        <v>1645</v>
      </c>
      <c r="O30" s="158">
        <v>2565</v>
      </c>
      <c r="P30" s="163">
        <v>1675</v>
      </c>
      <c r="Q30" s="145">
        <v>2696</v>
      </c>
      <c r="R30" s="175">
        <v>1811</v>
      </c>
      <c r="S30" s="145">
        <v>2676</v>
      </c>
      <c r="T30" s="176">
        <v>1796</v>
      </c>
      <c r="U30" s="154"/>
      <c r="V30" s="176"/>
      <c r="W30" s="146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</row>
    <row r="31" spans="1:35" ht="15">
      <c r="A31" s="238">
        <v>27</v>
      </c>
      <c r="B31" s="241"/>
      <c r="C31" s="236" t="s">
        <v>84</v>
      </c>
      <c r="D31" s="158"/>
      <c r="E31" s="158">
        <f>1+1+2+3+1+4</f>
        <v>12</v>
      </c>
      <c r="F31" s="159">
        <f t="shared" si="0"/>
        <v>167.57777777777775</v>
      </c>
      <c r="G31" s="159">
        <f t="shared" si="1"/>
        <v>107.57777777777778</v>
      </c>
      <c r="H31" s="160">
        <f t="shared" si="2"/>
        <v>15082</v>
      </c>
      <c r="I31" s="158">
        <v>2399</v>
      </c>
      <c r="J31" s="163">
        <v>1499</v>
      </c>
      <c r="K31" s="162">
        <v>2448</v>
      </c>
      <c r="L31" s="161">
        <v>1548</v>
      </c>
      <c r="M31" s="158">
        <v>2339</v>
      </c>
      <c r="N31" s="161">
        <v>1439</v>
      </c>
      <c r="O31" s="158">
        <v>2610</v>
      </c>
      <c r="P31" s="163">
        <v>1710</v>
      </c>
      <c r="Q31" s="145">
        <v>2430</v>
      </c>
      <c r="R31" s="175">
        <v>1530</v>
      </c>
      <c r="S31" s="145">
        <v>2856</v>
      </c>
      <c r="T31" s="176">
        <v>1956</v>
      </c>
      <c r="U31" s="145"/>
      <c r="V31" s="175"/>
      <c r="W31" s="146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</row>
    <row r="32" spans="1:35" ht="15">
      <c r="A32" s="157">
        <v>28</v>
      </c>
      <c r="B32" s="231"/>
      <c r="C32" s="254" t="s">
        <v>82</v>
      </c>
      <c r="D32" s="158"/>
      <c r="E32" s="158">
        <f>0+2+2+3+1+3</f>
        <v>11</v>
      </c>
      <c r="F32" s="159">
        <f t="shared" si="0"/>
        <v>168.0888888888889</v>
      </c>
      <c r="G32" s="159">
        <f t="shared" si="1"/>
        <v>120.08888888888889</v>
      </c>
      <c r="H32" s="160">
        <f t="shared" si="2"/>
        <v>15128</v>
      </c>
      <c r="I32" s="158">
        <v>2361</v>
      </c>
      <c r="J32" s="163">
        <v>1626</v>
      </c>
      <c r="K32" s="162">
        <v>2595</v>
      </c>
      <c r="L32" s="163">
        <v>1890</v>
      </c>
      <c r="M32" s="158">
        <v>2541</v>
      </c>
      <c r="N32" s="163">
        <v>1891</v>
      </c>
      <c r="O32" s="158">
        <v>2528</v>
      </c>
      <c r="P32" s="163">
        <v>1833</v>
      </c>
      <c r="Q32" s="145">
        <v>2502</v>
      </c>
      <c r="R32" s="176">
        <v>1807</v>
      </c>
      <c r="S32" s="145">
        <v>2601</v>
      </c>
      <c r="T32" s="175">
        <v>1761</v>
      </c>
      <c r="U32" s="145"/>
      <c r="V32" s="175"/>
      <c r="W32" s="146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</row>
    <row r="33" spans="1:35" ht="15">
      <c r="A33" s="238">
        <v>29</v>
      </c>
      <c r="B33" s="177"/>
      <c r="C33" s="255" t="s">
        <v>61</v>
      </c>
      <c r="D33" s="158"/>
      <c r="E33" s="158">
        <f>1+1+1+3+3+1</f>
        <v>10</v>
      </c>
      <c r="F33" s="159">
        <f t="shared" si="0"/>
        <v>166.63333333333333</v>
      </c>
      <c r="G33" s="159">
        <f t="shared" si="1"/>
        <v>110.57777777777778</v>
      </c>
      <c r="H33" s="160">
        <f t="shared" si="2"/>
        <v>14997</v>
      </c>
      <c r="I33" s="158">
        <v>2663</v>
      </c>
      <c r="J33" s="161">
        <v>1778</v>
      </c>
      <c r="K33" s="162">
        <v>2294</v>
      </c>
      <c r="L33" s="163">
        <v>1489</v>
      </c>
      <c r="M33" s="158">
        <v>2418</v>
      </c>
      <c r="N33" s="163">
        <v>1563</v>
      </c>
      <c r="O33" s="158">
        <v>2638</v>
      </c>
      <c r="P33" s="161">
        <v>1803</v>
      </c>
      <c r="Q33" s="145">
        <v>2480</v>
      </c>
      <c r="R33" s="176">
        <v>1610</v>
      </c>
      <c r="S33" s="145">
        <v>2504</v>
      </c>
      <c r="T33" s="176">
        <v>1709</v>
      </c>
      <c r="U33" s="145"/>
      <c r="V33" s="175"/>
      <c r="W33" s="146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</row>
    <row r="34" spans="1:35" ht="15.75" thickBot="1">
      <c r="A34" s="157">
        <v>30</v>
      </c>
      <c r="B34" s="166"/>
      <c r="C34" s="245" t="s">
        <v>81</v>
      </c>
      <c r="D34" s="167"/>
      <c r="E34" s="167">
        <f>1.5+0+3+1+4+0</f>
        <v>9.5</v>
      </c>
      <c r="F34" s="178">
        <f t="shared" si="0"/>
        <v>165.66666666666666</v>
      </c>
      <c r="G34" s="178">
        <f t="shared" si="1"/>
        <v>111.38888888888889</v>
      </c>
      <c r="H34" s="179">
        <f t="shared" si="2"/>
        <v>14910</v>
      </c>
      <c r="I34" s="167">
        <v>2490</v>
      </c>
      <c r="J34" s="170">
        <v>1740</v>
      </c>
      <c r="K34" s="167">
        <v>2560</v>
      </c>
      <c r="L34" s="170">
        <v>1795</v>
      </c>
      <c r="M34" s="167">
        <v>2560</v>
      </c>
      <c r="N34" s="170">
        <v>1660</v>
      </c>
      <c r="O34" s="167">
        <v>2401</v>
      </c>
      <c r="P34" s="170">
        <v>1586</v>
      </c>
      <c r="Q34" s="142">
        <v>2660</v>
      </c>
      <c r="R34" s="172">
        <v>1900</v>
      </c>
      <c r="S34" s="142">
        <v>2239</v>
      </c>
      <c r="T34" s="172">
        <v>1344</v>
      </c>
      <c r="U34" s="142"/>
      <c r="V34" s="172"/>
      <c r="W34" s="146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</row>
    <row r="35" spans="1:35" ht="15.75" thickBot="1">
      <c r="A35" s="212"/>
      <c r="B35" s="213"/>
      <c r="C35" s="214"/>
      <c r="D35" s="215"/>
      <c r="E35" s="215"/>
      <c r="F35" s="216"/>
      <c r="G35" s="216"/>
      <c r="H35" s="217"/>
      <c r="I35" s="218"/>
      <c r="J35" s="219"/>
      <c r="K35" s="220"/>
      <c r="L35" s="221"/>
      <c r="M35" s="220"/>
      <c r="N35" s="221"/>
      <c r="O35" s="220"/>
      <c r="P35" s="223"/>
      <c r="Q35" s="224"/>
      <c r="R35" s="225"/>
      <c r="S35" s="226"/>
      <c r="T35" s="225"/>
      <c r="U35" s="226"/>
      <c r="V35" s="228"/>
      <c r="W35" s="146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</row>
    <row r="36" spans="1:35" ht="15">
      <c r="A36" s="184"/>
      <c r="B36" s="146"/>
      <c r="C36" s="183"/>
      <c r="D36" s="183"/>
      <c r="E36" s="183"/>
      <c r="F36" s="187"/>
      <c r="G36" s="187"/>
      <c r="H36" s="188"/>
      <c r="I36" s="183"/>
      <c r="J36" s="189"/>
      <c r="K36" s="183"/>
      <c r="L36" s="190"/>
      <c r="M36" s="183"/>
      <c r="N36" s="189"/>
      <c r="O36" s="183"/>
      <c r="P36" s="190"/>
      <c r="Q36" s="186"/>
      <c r="R36" s="198"/>
      <c r="S36" s="186"/>
      <c r="T36" s="185"/>
      <c r="U36" s="186"/>
      <c r="V36" s="185"/>
      <c r="W36" s="146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</row>
    <row r="37" spans="1:35" ht="15">
      <c r="A37" s="199"/>
      <c r="B37" s="200"/>
      <c r="C37" s="201"/>
      <c r="D37" s="201"/>
      <c r="E37" s="201"/>
      <c r="F37" s="202"/>
      <c r="G37" s="202"/>
      <c r="H37" s="203"/>
      <c r="I37" s="201"/>
      <c r="J37" s="204"/>
      <c r="K37" s="183"/>
      <c r="L37" s="189"/>
      <c r="M37" s="183"/>
      <c r="N37" s="190"/>
      <c r="O37" s="183"/>
      <c r="P37" s="189"/>
      <c r="Q37" s="186"/>
      <c r="R37" s="185"/>
      <c r="S37" s="186"/>
      <c r="T37" s="198"/>
      <c r="U37" s="186"/>
      <c r="V37" s="185"/>
      <c r="W37" s="146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</row>
    <row r="38" spans="1:35" ht="15">
      <c r="A38" s="184"/>
      <c r="B38" s="205"/>
      <c r="C38" s="186"/>
      <c r="D38" s="183"/>
      <c r="E38" s="183"/>
      <c r="F38" s="187"/>
      <c r="G38" s="187"/>
      <c r="H38" s="188"/>
      <c r="I38" s="183"/>
      <c r="J38" s="189"/>
      <c r="K38" s="183"/>
      <c r="L38" s="189"/>
      <c r="M38" s="183"/>
      <c r="N38" s="189"/>
      <c r="O38" s="183"/>
      <c r="P38" s="190"/>
      <c r="Q38" s="186"/>
      <c r="R38" s="185"/>
      <c r="S38" s="186"/>
      <c r="T38" s="198"/>
      <c r="U38" s="186"/>
      <c r="V38" s="185"/>
      <c r="W38" s="146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</row>
    <row r="39" spans="1:23" ht="15">
      <c r="A39" s="243"/>
      <c r="B39" s="206"/>
      <c r="C39" s="186"/>
      <c r="D39" s="183"/>
      <c r="E39" s="183"/>
      <c r="F39" s="187"/>
      <c r="G39" s="187"/>
      <c r="H39" s="188"/>
      <c r="I39" s="183"/>
      <c r="J39" s="189"/>
      <c r="K39" s="183"/>
      <c r="L39" s="190"/>
      <c r="M39" s="183"/>
      <c r="N39" s="207"/>
      <c r="O39" s="183"/>
      <c r="P39" s="189"/>
      <c r="Q39" s="186"/>
      <c r="R39" s="185"/>
      <c r="S39" s="186"/>
      <c r="T39" s="185"/>
      <c r="U39" s="186"/>
      <c r="V39" s="198"/>
      <c r="W39" s="146"/>
    </row>
    <row r="40" spans="1:23" ht="15">
      <c r="A40" s="184"/>
      <c r="B40" s="146"/>
      <c r="C40" s="183"/>
      <c r="D40" s="183"/>
      <c r="E40" s="183"/>
      <c r="F40" s="187"/>
      <c r="G40" s="187"/>
      <c r="H40" s="188"/>
      <c r="I40" s="183"/>
      <c r="J40" s="190"/>
      <c r="K40" s="184"/>
      <c r="L40" s="189"/>
      <c r="M40" s="183"/>
      <c r="N40" s="189"/>
      <c r="O40" s="183"/>
      <c r="P40" s="189"/>
      <c r="Q40" s="186"/>
      <c r="R40" s="185"/>
      <c r="S40" s="186"/>
      <c r="T40" s="185"/>
      <c r="U40" s="186"/>
      <c r="V40" s="185"/>
      <c r="W40" s="146"/>
    </row>
    <row r="41" spans="1:23" ht="13.5" customHeight="1">
      <c r="A41" s="243"/>
      <c r="B41" s="146"/>
      <c r="C41" s="183"/>
      <c r="D41" s="183"/>
      <c r="E41" s="183"/>
      <c r="F41" s="187"/>
      <c r="G41" s="187"/>
      <c r="H41" s="188"/>
      <c r="I41" s="183"/>
      <c r="J41" s="190"/>
      <c r="K41" s="183"/>
      <c r="L41" s="190"/>
      <c r="M41" s="183"/>
      <c r="N41" s="208"/>
      <c r="O41" s="183"/>
      <c r="P41" s="190"/>
      <c r="Q41" s="186"/>
      <c r="R41" s="185"/>
      <c r="S41" s="186"/>
      <c r="T41" s="185"/>
      <c r="U41" s="186"/>
      <c r="V41" s="185"/>
      <c r="W41" s="146"/>
    </row>
    <row r="42" spans="1:23" ht="15" customHeight="1">
      <c r="A42" s="134"/>
      <c r="B42" s="185"/>
      <c r="C42" s="186"/>
      <c r="D42" s="183"/>
      <c r="E42" s="183"/>
      <c r="F42" s="187"/>
      <c r="G42" s="187"/>
      <c r="H42" s="188"/>
      <c r="I42" s="183"/>
      <c r="J42" s="190"/>
      <c r="K42" s="183"/>
      <c r="L42" s="190"/>
      <c r="M42" s="183"/>
      <c r="N42" s="189"/>
      <c r="O42" s="183"/>
      <c r="P42" s="189"/>
      <c r="Q42" s="186"/>
      <c r="R42" s="185"/>
      <c r="S42" s="186"/>
      <c r="T42" s="185"/>
      <c r="U42" s="186"/>
      <c r="V42" s="185"/>
      <c r="W42" s="146"/>
    </row>
    <row r="43" spans="1:23" s="134" customFormat="1" ht="15">
      <c r="A43" s="184"/>
      <c r="B43" s="185"/>
      <c r="C43" s="183"/>
      <c r="D43" s="183"/>
      <c r="E43" s="183"/>
      <c r="F43" s="187"/>
      <c r="G43" s="187"/>
      <c r="H43" s="188"/>
      <c r="I43" s="183"/>
      <c r="J43" s="190"/>
      <c r="K43" s="183"/>
      <c r="L43" s="189"/>
      <c r="M43" s="183"/>
      <c r="N43" s="190"/>
      <c r="O43" s="183"/>
      <c r="P43" s="190"/>
      <c r="Q43" s="186"/>
      <c r="R43" s="185"/>
      <c r="S43" s="186"/>
      <c r="T43" s="185"/>
      <c r="U43" s="186"/>
      <c r="V43" s="185"/>
      <c r="W43" s="146"/>
    </row>
    <row r="44" spans="1:23" s="134" customFormat="1" ht="15">
      <c r="A44" s="184"/>
      <c r="B44" s="205"/>
      <c r="C44" s="186"/>
      <c r="D44" s="183"/>
      <c r="E44" s="183"/>
      <c r="F44" s="187"/>
      <c r="G44" s="187"/>
      <c r="H44" s="188"/>
      <c r="I44" s="183"/>
      <c r="J44" s="190"/>
      <c r="K44" s="183"/>
      <c r="L44" s="189"/>
      <c r="M44" s="183"/>
      <c r="N44" s="190"/>
      <c r="O44" s="183"/>
      <c r="P44" s="190"/>
      <c r="Q44" s="186"/>
      <c r="R44" s="185"/>
      <c r="S44" s="186"/>
      <c r="T44" s="185"/>
      <c r="U44" s="186"/>
      <c r="V44" s="185"/>
      <c r="W44" s="146"/>
    </row>
    <row r="45" spans="1:23" s="134" customFormat="1" ht="15">
      <c r="A45" s="244"/>
      <c r="B45" s="205"/>
      <c r="C45" s="183"/>
      <c r="D45" s="183"/>
      <c r="E45" s="183"/>
      <c r="F45" s="187"/>
      <c r="G45" s="187"/>
      <c r="H45" s="188"/>
      <c r="I45" s="188"/>
      <c r="J45" s="190"/>
      <c r="K45" s="183"/>
      <c r="L45" s="190"/>
      <c r="M45" s="183"/>
      <c r="N45" s="190"/>
      <c r="O45" s="183"/>
      <c r="P45" s="190"/>
      <c r="Q45" s="186"/>
      <c r="R45" s="185"/>
      <c r="S45" s="186"/>
      <c r="T45" s="198"/>
      <c r="U45" s="186"/>
      <c r="V45" s="185"/>
      <c r="W45" s="146"/>
    </row>
    <row r="46" spans="1:23" s="134" customFormat="1" ht="15">
      <c r="A46" s="184"/>
      <c r="B46" s="205"/>
      <c r="C46" s="183"/>
      <c r="D46" s="183"/>
      <c r="E46" s="183"/>
      <c r="F46" s="187"/>
      <c r="G46" s="187"/>
      <c r="H46" s="188"/>
      <c r="I46" s="183"/>
      <c r="J46" s="189"/>
      <c r="K46" s="183"/>
      <c r="L46" s="190"/>
      <c r="M46" s="183"/>
      <c r="N46" s="190"/>
      <c r="O46" s="183"/>
      <c r="P46" s="189"/>
      <c r="Q46" s="186"/>
      <c r="R46" s="185"/>
      <c r="S46" s="186"/>
      <c r="T46" s="185"/>
      <c r="U46" s="186"/>
      <c r="V46" s="185"/>
      <c r="W46" s="146"/>
    </row>
    <row r="47" spans="1:23" s="134" customFormat="1" ht="15">
      <c r="A47" s="184"/>
      <c r="B47" s="185"/>
      <c r="C47" s="183"/>
      <c r="D47" s="183"/>
      <c r="E47" s="183"/>
      <c r="F47" s="187"/>
      <c r="G47" s="187"/>
      <c r="H47" s="188"/>
      <c r="I47" s="183"/>
      <c r="J47" s="189"/>
      <c r="K47" s="183"/>
      <c r="L47" s="190"/>
      <c r="M47" s="183"/>
      <c r="N47" s="189"/>
      <c r="O47" s="183"/>
      <c r="P47" s="190"/>
      <c r="Q47" s="186"/>
      <c r="R47" s="185"/>
      <c r="S47" s="186"/>
      <c r="T47" s="185"/>
      <c r="U47" s="186"/>
      <c r="V47" s="185"/>
      <c r="W47" s="146"/>
    </row>
    <row r="48" spans="1:23" s="134" customFormat="1" ht="15">
      <c r="A48" s="184"/>
      <c r="B48" s="185"/>
      <c r="C48" s="186"/>
      <c r="D48" s="183"/>
      <c r="E48" s="183"/>
      <c r="F48" s="187"/>
      <c r="G48" s="187"/>
      <c r="H48" s="188"/>
      <c r="I48" s="183"/>
      <c r="J48" s="189"/>
      <c r="K48" s="183"/>
      <c r="L48" s="190"/>
      <c r="M48" s="183"/>
      <c r="N48" s="190"/>
      <c r="O48" s="183"/>
      <c r="P48" s="190"/>
      <c r="Q48" s="186"/>
      <c r="R48" s="185"/>
      <c r="S48" s="186"/>
      <c r="T48" s="185"/>
      <c r="U48" s="186"/>
      <c r="V48" s="185"/>
      <c r="W48" s="146"/>
    </row>
    <row r="49" spans="1:23" ht="15">
      <c r="A49" s="191"/>
      <c r="B49" s="184"/>
      <c r="C49" s="183"/>
      <c r="D49" s="183"/>
      <c r="E49" s="183"/>
      <c r="F49" s="192"/>
      <c r="G49" s="192"/>
      <c r="H49" s="188"/>
      <c r="I49" s="133"/>
      <c r="J49" s="193"/>
      <c r="K49" s="194"/>
      <c r="L49" s="193"/>
      <c r="M49" s="194"/>
      <c r="N49" s="193"/>
      <c r="O49" s="133"/>
      <c r="P49" s="195"/>
      <c r="Q49" s="133"/>
      <c r="R49" s="195"/>
      <c r="S49" s="133"/>
      <c r="T49" s="195"/>
      <c r="U49" s="133"/>
      <c r="V49" s="195"/>
      <c r="W49" s="133"/>
    </row>
    <row r="50" spans="1:23" ht="15">
      <c r="A50" s="184"/>
      <c r="B50" s="184"/>
      <c r="C50" s="183"/>
      <c r="D50" s="183"/>
      <c r="E50" s="183"/>
      <c r="F50" s="192"/>
      <c r="G50" s="192"/>
      <c r="H50" s="188"/>
      <c r="I50" s="133"/>
      <c r="J50" s="193"/>
      <c r="K50" s="194"/>
      <c r="L50" s="193"/>
      <c r="M50" s="194"/>
      <c r="N50" s="193"/>
      <c r="O50" s="133"/>
      <c r="P50" s="195"/>
      <c r="Q50" s="133"/>
      <c r="R50" s="195"/>
      <c r="S50" s="133"/>
      <c r="T50" s="195"/>
      <c r="U50" s="133"/>
      <c r="V50" s="195"/>
      <c r="W50" s="133"/>
    </row>
    <row r="51" spans="14:23" ht="14.25">
      <c r="N51" s="134"/>
      <c r="O51" s="134"/>
      <c r="P51" s="134"/>
      <c r="Q51" s="134"/>
      <c r="R51" s="134"/>
      <c r="S51" s="134"/>
      <c r="T51" s="134"/>
      <c r="U51" s="134"/>
      <c r="V51" s="134"/>
      <c r="W51" s="134"/>
    </row>
  </sheetData>
  <mergeCells count="1">
    <mergeCell ref="E2:F2"/>
  </mergeCells>
  <conditionalFormatting sqref="A1:B4 C2:W4">
    <cfRule type="cellIs" priority="1" dxfId="0" operator="between" stopIfTrue="1">
      <formula>3000</formula>
      <formula>3099</formula>
    </cfRule>
    <cfRule type="cellIs" priority="2" dxfId="1" operator="between" stopIfTrue="1">
      <formula>600</formula>
      <formula>699</formula>
    </cfRule>
    <cfRule type="cellIs" priority="3" dxfId="1" operator="between" stopIfTrue="1">
      <formula>700</formula>
      <formula>799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8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5.00390625" style="35" customWidth="1"/>
    <col min="2" max="2" width="23.00390625" style="35" customWidth="1"/>
    <col min="3" max="3" width="25.00390625" style="35" customWidth="1"/>
    <col min="4" max="4" width="6.00390625" style="35" customWidth="1"/>
    <col min="5" max="5" width="6.00390625" style="34" customWidth="1"/>
    <col min="6" max="6" width="6.00390625" style="35" customWidth="1"/>
    <col min="7" max="7" width="5.8515625" style="34" customWidth="1"/>
    <col min="8" max="14" width="6.00390625" style="35" customWidth="1"/>
    <col min="15" max="15" width="6.140625" style="35" customWidth="1"/>
    <col min="16" max="16" width="6.140625" style="35" hidden="1" customWidth="1"/>
    <col min="17" max="17" width="6.28125" style="34" hidden="1" customWidth="1"/>
    <col min="18" max="18" width="6.140625" style="35" customWidth="1"/>
    <col min="19" max="21" width="6.28125" style="34" customWidth="1"/>
    <col min="22" max="22" width="6.421875" style="34" customWidth="1"/>
    <col min="23" max="23" width="5.8515625" style="34" customWidth="1"/>
    <col min="24" max="25" width="5.7109375" style="34" customWidth="1"/>
    <col min="26" max="26" width="6.57421875" style="34" hidden="1" customWidth="1"/>
    <col min="27" max="27" width="6.28125" style="34" hidden="1" customWidth="1"/>
    <col min="28" max="28" width="9.421875" style="35" customWidth="1"/>
    <col min="29" max="29" width="12.57421875" style="35" customWidth="1"/>
    <col min="30" max="30" width="12.8515625" style="35" customWidth="1"/>
    <col min="31" max="31" width="6.28125" style="127" customWidth="1"/>
    <col min="32" max="16384" width="9.140625" style="35" customWidth="1"/>
  </cols>
  <sheetData>
    <row r="1" spans="1:31" s="4" customFormat="1" ht="15" customHeight="1">
      <c r="A1" s="2"/>
      <c r="B1" s="2"/>
      <c r="C1" s="2"/>
      <c r="D1" s="326" t="s">
        <v>56</v>
      </c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"/>
    </row>
    <row r="2" spans="1:31" s="4" customFormat="1" ht="14.25" customHeight="1">
      <c r="A2" s="2"/>
      <c r="B2" s="5" t="s">
        <v>2</v>
      </c>
      <c r="C2" s="2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"/>
    </row>
    <row r="3" spans="1:31" s="13" customFormat="1" ht="27.75" customHeight="1">
      <c r="A3" s="6"/>
      <c r="B3" s="7" t="s">
        <v>3</v>
      </c>
      <c r="C3" s="7" t="s">
        <v>1</v>
      </c>
      <c r="D3" s="6" t="s">
        <v>4</v>
      </c>
      <c r="E3" s="8" t="s">
        <v>5</v>
      </c>
      <c r="F3" s="6" t="s">
        <v>6</v>
      </c>
      <c r="G3" s="8" t="s">
        <v>7</v>
      </c>
      <c r="H3" s="6" t="s">
        <v>8</v>
      </c>
      <c r="I3" s="8" t="s">
        <v>9</v>
      </c>
      <c r="J3" s="6" t="s">
        <v>10</v>
      </c>
      <c r="K3" s="8" t="s">
        <v>11</v>
      </c>
      <c r="L3" s="6" t="s">
        <v>12</v>
      </c>
      <c r="M3" s="8" t="s">
        <v>13</v>
      </c>
      <c r="N3" s="6" t="s">
        <v>14</v>
      </c>
      <c r="O3" s="8" t="s">
        <v>15</v>
      </c>
      <c r="P3" s="9" t="s">
        <v>16</v>
      </c>
      <c r="Q3" s="10" t="s">
        <v>17</v>
      </c>
      <c r="R3" s="9" t="s">
        <v>18</v>
      </c>
      <c r="S3" s="10" t="s">
        <v>19</v>
      </c>
      <c r="T3" s="9" t="s">
        <v>20</v>
      </c>
      <c r="U3" s="10" t="s">
        <v>21</v>
      </c>
      <c r="V3" s="9" t="s">
        <v>22</v>
      </c>
      <c r="W3" s="10" t="s">
        <v>23</v>
      </c>
      <c r="X3" s="9" t="s">
        <v>24</v>
      </c>
      <c r="Y3" s="10" t="s">
        <v>25</v>
      </c>
      <c r="Z3" s="9" t="s">
        <v>26</v>
      </c>
      <c r="AA3" s="10" t="s">
        <v>27</v>
      </c>
      <c r="AB3" s="9" t="s">
        <v>28</v>
      </c>
      <c r="AC3" s="11" t="s">
        <v>29</v>
      </c>
      <c r="AD3" s="11" t="s">
        <v>30</v>
      </c>
      <c r="AE3" s="12" t="s">
        <v>31</v>
      </c>
    </row>
    <row r="4" spans="1:31" s="20" customFormat="1" ht="15.75" customHeight="1">
      <c r="A4" s="14">
        <f aca="true" t="shared" si="0" ref="A4:A67">A3+1</f>
        <v>1</v>
      </c>
      <c r="B4" s="15" t="s">
        <v>140</v>
      </c>
      <c r="C4" s="14" t="s">
        <v>78</v>
      </c>
      <c r="D4" s="16">
        <v>1010</v>
      </c>
      <c r="E4" s="16">
        <v>1010</v>
      </c>
      <c r="F4" s="16">
        <v>1014</v>
      </c>
      <c r="G4" s="16">
        <v>1014</v>
      </c>
      <c r="H4" s="16">
        <v>1057</v>
      </c>
      <c r="I4" s="17">
        <v>1057</v>
      </c>
      <c r="J4" s="26">
        <v>1010</v>
      </c>
      <c r="K4" s="27">
        <v>1010</v>
      </c>
      <c r="L4" s="16">
        <v>999</v>
      </c>
      <c r="M4" s="17">
        <v>999</v>
      </c>
      <c r="N4" s="22">
        <v>1063</v>
      </c>
      <c r="O4" s="22">
        <v>1063</v>
      </c>
      <c r="P4" s="16"/>
      <c r="Q4" s="16"/>
      <c r="R4" s="16"/>
      <c r="S4" s="16"/>
      <c r="T4" s="16"/>
      <c r="U4" s="16"/>
      <c r="V4" s="16"/>
      <c r="W4" s="16"/>
      <c r="X4" s="16">
        <v>1204</v>
      </c>
      <c r="Y4" s="17">
        <v>1204</v>
      </c>
      <c r="Z4" s="16"/>
      <c r="AA4" s="16"/>
      <c r="AB4" s="14">
        <f aca="true" t="shared" si="1" ref="AB4:AB17">SUM(D4+F4+H4+J4+L4+N4+R4+P4+T4+V4+X4+Z4)</f>
        <v>7357</v>
      </c>
      <c r="AC4" s="18">
        <f aca="true" t="shared" si="2" ref="AC4:AC35">AVERAGE(D4,F4,H4,J4,L4,N4,R4,P4,T4,V4,X4,Z4)/5</f>
        <v>210.2</v>
      </c>
      <c r="AD4" s="18">
        <f aca="true" t="shared" si="3" ref="AD4:AD35">AVERAGE(E4,G4,I4,K4,M4,O4,S4,Q4,U4,W4,Y4,AA4)/5</f>
        <v>210.2</v>
      </c>
      <c r="AE4" s="301">
        <v>0</v>
      </c>
    </row>
    <row r="5" spans="1:31" s="20" customFormat="1" ht="15.75" customHeight="1">
      <c r="A5" s="14">
        <f t="shared" si="0"/>
        <v>2</v>
      </c>
      <c r="B5" s="15" t="s">
        <v>145</v>
      </c>
      <c r="C5" s="14" t="s">
        <v>74</v>
      </c>
      <c r="D5" s="16">
        <v>631</v>
      </c>
      <c r="E5" s="16">
        <v>616</v>
      </c>
      <c r="F5" s="16">
        <v>1159</v>
      </c>
      <c r="G5" s="16">
        <v>894</v>
      </c>
      <c r="H5" s="16">
        <v>975</v>
      </c>
      <c r="I5" s="16">
        <v>820</v>
      </c>
      <c r="J5" s="26">
        <v>1137</v>
      </c>
      <c r="K5" s="26">
        <v>997</v>
      </c>
      <c r="L5" s="16">
        <v>1081</v>
      </c>
      <c r="M5" s="17">
        <v>986</v>
      </c>
      <c r="N5" s="16"/>
      <c r="O5" s="17"/>
      <c r="P5" s="16"/>
      <c r="Q5" s="17"/>
      <c r="R5" s="16"/>
      <c r="S5" s="16"/>
      <c r="T5" s="16"/>
      <c r="U5" s="17"/>
      <c r="V5" s="16"/>
      <c r="W5" s="16"/>
      <c r="X5" s="16"/>
      <c r="Y5" s="17"/>
      <c r="Z5" s="16"/>
      <c r="AA5" s="16"/>
      <c r="AB5" s="14">
        <f t="shared" si="1"/>
        <v>4983</v>
      </c>
      <c r="AC5" s="18">
        <f t="shared" si="2"/>
        <v>199.32</v>
      </c>
      <c r="AD5" s="18">
        <f t="shared" si="3"/>
        <v>172.52</v>
      </c>
      <c r="AE5" s="19">
        <f>IF((190-AD5)*0.8&gt;60,60,(190-AD5)*0.8)</f>
        <v>13.983999999999993</v>
      </c>
    </row>
    <row r="6" spans="1:31" s="20" customFormat="1" ht="15.75" customHeight="1">
      <c r="A6" s="14">
        <f t="shared" si="0"/>
        <v>3</v>
      </c>
      <c r="B6" s="15" t="s">
        <v>229</v>
      </c>
      <c r="C6" s="14" t="s">
        <v>72</v>
      </c>
      <c r="D6" s="16"/>
      <c r="E6" s="16"/>
      <c r="F6" s="16"/>
      <c r="G6" s="16"/>
      <c r="H6" s="16">
        <v>976</v>
      </c>
      <c r="I6" s="16">
        <v>916</v>
      </c>
      <c r="J6" s="26"/>
      <c r="K6" s="26"/>
      <c r="L6" s="16">
        <v>1001</v>
      </c>
      <c r="M6" s="17">
        <v>976</v>
      </c>
      <c r="N6" s="16"/>
      <c r="O6" s="17"/>
      <c r="P6" s="16"/>
      <c r="Q6" s="17"/>
      <c r="R6" s="16"/>
      <c r="S6" s="16"/>
      <c r="T6" s="16"/>
      <c r="U6" s="17"/>
      <c r="V6" s="16"/>
      <c r="W6" s="16"/>
      <c r="X6" s="16"/>
      <c r="Y6" s="16"/>
      <c r="Z6" s="16"/>
      <c r="AA6" s="16"/>
      <c r="AB6" s="14">
        <f t="shared" si="1"/>
        <v>1977</v>
      </c>
      <c r="AC6" s="18">
        <f t="shared" si="2"/>
        <v>197.7</v>
      </c>
      <c r="AD6" s="18">
        <f t="shared" si="3"/>
        <v>189.2</v>
      </c>
      <c r="AE6" s="19">
        <f>IF((190-AD6)*0.8&gt;60,60,(190-AD6)*0.8)</f>
        <v>0.6400000000000091</v>
      </c>
    </row>
    <row r="7" spans="1:31" s="20" customFormat="1" ht="15.75" customHeight="1">
      <c r="A7" s="14">
        <f t="shared" si="0"/>
        <v>4</v>
      </c>
      <c r="B7" s="15" t="s">
        <v>264</v>
      </c>
      <c r="C7" s="14" t="s">
        <v>73</v>
      </c>
      <c r="D7" s="16"/>
      <c r="E7" s="16"/>
      <c r="F7" s="16"/>
      <c r="G7" s="17"/>
      <c r="H7" s="16"/>
      <c r="I7" s="17"/>
      <c r="J7" s="16"/>
      <c r="K7" s="17"/>
      <c r="L7" s="16"/>
      <c r="M7" s="17"/>
      <c r="N7" s="22">
        <v>987</v>
      </c>
      <c r="O7" s="23">
        <v>797</v>
      </c>
      <c r="P7" s="16"/>
      <c r="Q7" s="16"/>
      <c r="R7" s="16"/>
      <c r="S7" s="16"/>
      <c r="T7" s="16"/>
      <c r="U7" s="16"/>
      <c r="V7" s="16"/>
      <c r="W7" s="17"/>
      <c r="X7" s="16"/>
      <c r="Y7" s="16"/>
      <c r="Z7" s="16"/>
      <c r="AA7" s="17"/>
      <c r="AB7" s="14">
        <f t="shared" si="1"/>
        <v>987</v>
      </c>
      <c r="AC7" s="18">
        <f t="shared" si="2"/>
        <v>197.4</v>
      </c>
      <c r="AD7" s="18">
        <f t="shared" si="3"/>
        <v>159.4</v>
      </c>
      <c r="AE7" s="19">
        <f>IF((190-AD7)*0.8&gt;60,60,(190-AD7)*0.8)</f>
        <v>24.479999999999997</v>
      </c>
    </row>
    <row r="8" spans="1:31" s="20" customFormat="1" ht="15.75" customHeight="1">
      <c r="A8" s="14">
        <f t="shared" si="0"/>
        <v>5</v>
      </c>
      <c r="B8" s="15" t="s">
        <v>138</v>
      </c>
      <c r="C8" s="14" t="s">
        <v>79</v>
      </c>
      <c r="D8" s="16">
        <v>861</v>
      </c>
      <c r="E8" s="17">
        <v>861</v>
      </c>
      <c r="F8" s="16">
        <v>1059</v>
      </c>
      <c r="G8" s="17">
        <v>989</v>
      </c>
      <c r="H8" s="16">
        <v>1030</v>
      </c>
      <c r="I8" s="16">
        <v>1010</v>
      </c>
      <c r="J8" s="26">
        <v>848</v>
      </c>
      <c r="K8" s="27">
        <v>848</v>
      </c>
      <c r="L8" s="16">
        <v>948</v>
      </c>
      <c r="M8" s="17">
        <v>928</v>
      </c>
      <c r="N8" s="16">
        <v>1002</v>
      </c>
      <c r="O8" s="17">
        <v>982</v>
      </c>
      <c r="P8" s="16"/>
      <c r="Q8" s="17"/>
      <c r="R8" s="16"/>
      <c r="S8" s="17"/>
      <c r="T8" s="16"/>
      <c r="U8" s="16"/>
      <c r="V8" s="16">
        <v>1065</v>
      </c>
      <c r="W8" s="16">
        <v>1055</v>
      </c>
      <c r="X8" s="16">
        <v>953</v>
      </c>
      <c r="Y8" s="16">
        <v>953</v>
      </c>
      <c r="Z8" s="16"/>
      <c r="AA8" s="17"/>
      <c r="AB8" s="14">
        <f t="shared" si="1"/>
        <v>7766</v>
      </c>
      <c r="AC8" s="18">
        <f t="shared" si="2"/>
        <v>194.15</v>
      </c>
      <c r="AD8" s="18">
        <f t="shared" si="3"/>
        <v>190.65</v>
      </c>
      <c r="AE8" s="301">
        <v>0</v>
      </c>
    </row>
    <row r="9" spans="1:31" s="20" customFormat="1" ht="15.75" customHeight="1">
      <c r="A9" s="14">
        <f t="shared" si="0"/>
        <v>6</v>
      </c>
      <c r="B9" s="15" t="s">
        <v>139</v>
      </c>
      <c r="C9" s="14" t="s">
        <v>79</v>
      </c>
      <c r="D9" s="16">
        <v>1054</v>
      </c>
      <c r="E9" s="16">
        <v>969</v>
      </c>
      <c r="F9" s="16"/>
      <c r="G9" s="16"/>
      <c r="H9" s="16">
        <v>986</v>
      </c>
      <c r="I9" s="16">
        <v>986</v>
      </c>
      <c r="J9" s="21">
        <v>953</v>
      </c>
      <c r="K9" s="26">
        <v>953</v>
      </c>
      <c r="L9" s="16"/>
      <c r="M9" s="17"/>
      <c r="N9" s="16">
        <v>956</v>
      </c>
      <c r="O9" s="17">
        <v>956</v>
      </c>
      <c r="P9" s="16"/>
      <c r="Q9" s="17"/>
      <c r="R9" s="16"/>
      <c r="S9" s="16"/>
      <c r="T9" s="16"/>
      <c r="U9" s="17"/>
      <c r="V9" s="16">
        <v>957</v>
      </c>
      <c r="W9" s="16">
        <v>957</v>
      </c>
      <c r="X9" s="16">
        <v>916</v>
      </c>
      <c r="Y9" s="17">
        <v>916</v>
      </c>
      <c r="Z9" s="16"/>
      <c r="AA9" s="16"/>
      <c r="AB9" s="14">
        <f t="shared" si="1"/>
        <v>5822</v>
      </c>
      <c r="AC9" s="18">
        <f t="shared" si="2"/>
        <v>194.06666666666666</v>
      </c>
      <c r="AD9" s="18">
        <f t="shared" si="3"/>
        <v>191.23333333333332</v>
      </c>
      <c r="AE9" s="301">
        <v>0</v>
      </c>
    </row>
    <row r="10" spans="1:31" s="20" customFormat="1" ht="15.75" customHeight="1">
      <c r="A10" s="14">
        <f t="shared" si="0"/>
        <v>7</v>
      </c>
      <c r="B10" s="15" t="s">
        <v>232</v>
      </c>
      <c r="C10" s="14" t="s">
        <v>87</v>
      </c>
      <c r="D10" s="16"/>
      <c r="E10" s="17"/>
      <c r="F10" s="16"/>
      <c r="G10" s="16"/>
      <c r="H10" s="16">
        <v>969</v>
      </c>
      <c r="I10" s="16">
        <v>854</v>
      </c>
      <c r="J10" s="16"/>
      <c r="K10" s="16"/>
      <c r="L10" s="16"/>
      <c r="M10" s="16"/>
      <c r="N10" s="16"/>
      <c r="O10" s="17"/>
      <c r="P10" s="16"/>
      <c r="Q10" s="17"/>
      <c r="R10" s="16"/>
      <c r="S10" s="16"/>
      <c r="T10" s="16"/>
      <c r="U10" s="17"/>
      <c r="V10" s="16"/>
      <c r="W10" s="16"/>
      <c r="X10" s="16"/>
      <c r="Y10" s="16"/>
      <c r="Z10" s="16"/>
      <c r="AA10" s="16"/>
      <c r="AB10" s="14">
        <f t="shared" si="1"/>
        <v>969</v>
      </c>
      <c r="AC10" s="18">
        <f t="shared" si="2"/>
        <v>193.8</v>
      </c>
      <c r="AD10" s="18">
        <f t="shared" si="3"/>
        <v>170.8</v>
      </c>
      <c r="AE10" s="19">
        <f aca="true" t="shared" si="4" ref="AE10:AE41">IF((190-AD10)*0.8&gt;60,60,(190-AD10)*0.8)</f>
        <v>15.359999999999992</v>
      </c>
    </row>
    <row r="11" spans="1:31" s="20" customFormat="1" ht="15.75" customHeight="1">
      <c r="A11" s="14">
        <f t="shared" si="0"/>
        <v>8</v>
      </c>
      <c r="B11" s="15" t="s">
        <v>262</v>
      </c>
      <c r="C11" s="14" t="s">
        <v>70</v>
      </c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>
        <v>969</v>
      </c>
      <c r="O11" s="17">
        <v>784</v>
      </c>
      <c r="P11" s="16"/>
      <c r="Q11" s="17"/>
      <c r="R11" s="16"/>
      <c r="S11" s="17"/>
      <c r="T11" s="16"/>
      <c r="U11" s="16"/>
      <c r="V11" s="16"/>
      <c r="W11" s="17"/>
      <c r="X11" s="16"/>
      <c r="Y11" s="16"/>
      <c r="Z11" s="16"/>
      <c r="AA11" s="16"/>
      <c r="AB11" s="14">
        <f t="shared" si="1"/>
        <v>969</v>
      </c>
      <c r="AC11" s="18">
        <f t="shared" si="2"/>
        <v>193.8</v>
      </c>
      <c r="AD11" s="18">
        <f t="shared" si="3"/>
        <v>156.8</v>
      </c>
      <c r="AE11" s="19">
        <f t="shared" si="4"/>
        <v>26.55999999999999</v>
      </c>
    </row>
    <row r="12" spans="1:31" s="20" customFormat="1" ht="15.75" customHeight="1">
      <c r="A12" s="14">
        <f t="shared" si="0"/>
        <v>9</v>
      </c>
      <c r="B12" s="15" t="s">
        <v>245</v>
      </c>
      <c r="C12" s="14" t="s">
        <v>71</v>
      </c>
      <c r="D12" s="16"/>
      <c r="E12" s="17"/>
      <c r="F12" s="16"/>
      <c r="G12" s="17"/>
      <c r="H12" s="16"/>
      <c r="I12" s="17"/>
      <c r="J12" s="16">
        <v>963</v>
      </c>
      <c r="K12" s="17">
        <v>663</v>
      </c>
      <c r="L12" s="16"/>
      <c r="M12" s="17"/>
      <c r="N12" s="16"/>
      <c r="O12" s="17"/>
      <c r="P12" s="25"/>
      <c r="Q12" s="16"/>
      <c r="R12" s="16"/>
      <c r="S12" s="16"/>
      <c r="T12" s="16"/>
      <c r="U12" s="17"/>
      <c r="V12" s="16"/>
      <c r="W12" s="17"/>
      <c r="X12" s="16"/>
      <c r="Y12" s="16"/>
      <c r="Z12" s="16"/>
      <c r="AA12" s="16"/>
      <c r="AB12" s="14">
        <f t="shared" si="1"/>
        <v>963</v>
      </c>
      <c r="AC12" s="18">
        <f t="shared" si="2"/>
        <v>192.6</v>
      </c>
      <c r="AD12" s="18">
        <f t="shared" si="3"/>
        <v>132.6</v>
      </c>
      <c r="AE12" s="19">
        <f t="shared" si="4"/>
        <v>45.92000000000001</v>
      </c>
    </row>
    <row r="13" spans="1:31" s="20" customFormat="1" ht="15.75" customHeight="1">
      <c r="A13" s="14">
        <f t="shared" si="0"/>
        <v>10</v>
      </c>
      <c r="B13" s="15" t="s">
        <v>238</v>
      </c>
      <c r="C13" s="14" t="s">
        <v>84</v>
      </c>
      <c r="D13" s="16"/>
      <c r="E13" s="17"/>
      <c r="F13" s="16"/>
      <c r="G13" s="16"/>
      <c r="H13" s="16"/>
      <c r="I13" s="17"/>
      <c r="J13" s="16">
        <v>958</v>
      </c>
      <c r="K13" s="17">
        <v>658</v>
      </c>
      <c r="L13" s="16"/>
      <c r="M13" s="17"/>
      <c r="N13" s="22"/>
      <c r="O13" s="23"/>
      <c r="P13" s="16"/>
      <c r="Q13" s="16"/>
      <c r="R13" s="16"/>
      <c r="S13" s="16"/>
      <c r="T13" s="16"/>
      <c r="U13" s="16"/>
      <c r="V13" s="16"/>
      <c r="W13" s="17"/>
      <c r="X13" s="16"/>
      <c r="Y13" s="16"/>
      <c r="Z13" s="16"/>
      <c r="AA13" s="16"/>
      <c r="AB13" s="14">
        <f t="shared" si="1"/>
        <v>958</v>
      </c>
      <c r="AC13" s="18">
        <f t="shared" si="2"/>
        <v>191.6</v>
      </c>
      <c r="AD13" s="18">
        <f t="shared" si="3"/>
        <v>131.6</v>
      </c>
      <c r="AE13" s="19">
        <f t="shared" si="4"/>
        <v>46.720000000000006</v>
      </c>
    </row>
    <row r="14" spans="1:31" s="20" customFormat="1" ht="15.75" customHeight="1">
      <c r="A14" s="14">
        <f t="shared" si="0"/>
        <v>11</v>
      </c>
      <c r="B14" s="15" t="s">
        <v>109</v>
      </c>
      <c r="C14" s="14" t="s">
        <v>112</v>
      </c>
      <c r="D14" s="16">
        <v>900</v>
      </c>
      <c r="E14" s="16">
        <v>830</v>
      </c>
      <c r="F14" s="16">
        <v>980</v>
      </c>
      <c r="G14" s="16">
        <v>885</v>
      </c>
      <c r="H14" s="16">
        <v>974</v>
      </c>
      <c r="I14" s="16">
        <v>899</v>
      </c>
      <c r="J14" s="26">
        <v>891</v>
      </c>
      <c r="K14" s="26">
        <v>826</v>
      </c>
      <c r="L14" s="16">
        <v>989</v>
      </c>
      <c r="M14" s="16">
        <v>919</v>
      </c>
      <c r="N14" s="16">
        <v>987</v>
      </c>
      <c r="O14" s="16">
        <v>922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4">
        <f t="shared" si="1"/>
        <v>5721</v>
      </c>
      <c r="AC14" s="18">
        <f t="shared" si="2"/>
        <v>190.7</v>
      </c>
      <c r="AD14" s="18">
        <f t="shared" si="3"/>
        <v>176.03333333333333</v>
      </c>
      <c r="AE14" s="19">
        <f t="shared" si="4"/>
        <v>11.173333333333336</v>
      </c>
    </row>
    <row r="15" spans="1:31" s="20" customFormat="1" ht="15.75" customHeight="1">
      <c r="A15" s="14">
        <f t="shared" si="0"/>
        <v>12</v>
      </c>
      <c r="B15" s="15" t="s">
        <v>144</v>
      </c>
      <c r="C15" s="14" t="s">
        <v>62</v>
      </c>
      <c r="D15" s="16">
        <v>1002</v>
      </c>
      <c r="E15" s="17">
        <v>982</v>
      </c>
      <c r="F15" s="16">
        <v>975</v>
      </c>
      <c r="G15" s="17">
        <v>975</v>
      </c>
      <c r="H15" s="16">
        <v>779</v>
      </c>
      <c r="I15" s="16">
        <v>779</v>
      </c>
      <c r="J15" s="16"/>
      <c r="K15" s="17"/>
      <c r="L15" s="16">
        <v>1091</v>
      </c>
      <c r="M15" s="17">
        <v>1061</v>
      </c>
      <c r="N15" s="16">
        <v>885</v>
      </c>
      <c r="O15" s="17">
        <v>885</v>
      </c>
      <c r="P15" s="16"/>
      <c r="Q15" s="17"/>
      <c r="R15" s="16"/>
      <c r="S15" s="16"/>
      <c r="T15" s="16"/>
      <c r="U15" s="16"/>
      <c r="V15" s="16"/>
      <c r="W15" s="16"/>
      <c r="X15" s="16"/>
      <c r="Y15" s="17"/>
      <c r="Z15" s="16"/>
      <c r="AA15" s="16"/>
      <c r="AB15" s="14">
        <f t="shared" si="1"/>
        <v>4732</v>
      </c>
      <c r="AC15" s="18">
        <f t="shared" si="2"/>
        <v>189.28</v>
      </c>
      <c r="AD15" s="18">
        <f t="shared" si="3"/>
        <v>187.28</v>
      </c>
      <c r="AE15" s="19">
        <f t="shared" si="4"/>
        <v>2.1759999999999993</v>
      </c>
    </row>
    <row r="16" spans="1:31" s="20" customFormat="1" ht="15.75" customHeight="1">
      <c r="A16" s="14">
        <f t="shared" si="0"/>
        <v>13</v>
      </c>
      <c r="B16" s="15" t="s">
        <v>240</v>
      </c>
      <c r="C16" s="14" t="s">
        <v>62</v>
      </c>
      <c r="D16" s="16"/>
      <c r="E16" s="16"/>
      <c r="F16" s="16"/>
      <c r="G16" s="16"/>
      <c r="H16" s="16"/>
      <c r="I16" s="17"/>
      <c r="J16" s="26">
        <v>924</v>
      </c>
      <c r="K16" s="27">
        <v>829</v>
      </c>
      <c r="L16" s="16"/>
      <c r="M16" s="16"/>
      <c r="N16" s="16">
        <v>967</v>
      </c>
      <c r="O16" s="16">
        <v>872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4">
        <f t="shared" si="1"/>
        <v>1891</v>
      </c>
      <c r="AC16" s="18">
        <f t="shared" si="2"/>
        <v>189.1</v>
      </c>
      <c r="AD16" s="18">
        <f t="shared" si="3"/>
        <v>170.1</v>
      </c>
      <c r="AE16" s="19">
        <f t="shared" si="4"/>
        <v>15.920000000000005</v>
      </c>
    </row>
    <row r="17" spans="1:31" s="20" customFormat="1" ht="15.75" customHeight="1">
      <c r="A17" s="14">
        <f t="shared" si="0"/>
        <v>14</v>
      </c>
      <c r="B17" s="15" t="s">
        <v>129</v>
      </c>
      <c r="C17" s="14" t="s">
        <v>66</v>
      </c>
      <c r="D17" s="16">
        <v>982</v>
      </c>
      <c r="E17" s="16">
        <v>982</v>
      </c>
      <c r="F17" s="16">
        <v>938</v>
      </c>
      <c r="G17" s="17">
        <v>938</v>
      </c>
      <c r="H17" s="16">
        <v>949</v>
      </c>
      <c r="I17" s="16">
        <v>949</v>
      </c>
      <c r="J17" s="21">
        <v>803</v>
      </c>
      <c r="K17" s="21">
        <v>803</v>
      </c>
      <c r="L17" s="16">
        <v>938</v>
      </c>
      <c r="M17" s="16">
        <v>913</v>
      </c>
      <c r="N17" s="16">
        <v>889</v>
      </c>
      <c r="O17" s="17">
        <v>864</v>
      </c>
      <c r="P17" s="16"/>
      <c r="Q17" s="17"/>
      <c r="R17" s="16"/>
      <c r="S17" s="16"/>
      <c r="T17" s="16">
        <v>1025</v>
      </c>
      <c r="U17" s="17">
        <v>990</v>
      </c>
      <c r="V17" s="16">
        <v>1018</v>
      </c>
      <c r="W17" s="16">
        <v>993</v>
      </c>
      <c r="X17" s="16"/>
      <c r="Y17" s="16"/>
      <c r="Z17" s="16"/>
      <c r="AA17" s="16"/>
      <c r="AB17" s="14">
        <f t="shared" si="1"/>
        <v>7542</v>
      </c>
      <c r="AC17" s="18">
        <f t="shared" si="2"/>
        <v>188.55</v>
      </c>
      <c r="AD17" s="18">
        <f t="shared" si="3"/>
        <v>185.8</v>
      </c>
      <c r="AE17" s="19">
        <f t="shared" si="4"/>
        <v>3.359999999999991</v>
      </c>
    </row>
    <row r="18" spans="1:31" s="20" customFormat="1" ht="15.75" customHeight="1">
      <c r="A18" s="14">
        <f t="shared" si="0"/>
        <v>15</v>
      </c>
      <c r="B18" s="15" t="s">
        <v>128</v>
      </c>
      <c r="C18" s="14" t="s">
        <v>66</v>
      </c>
      <c r="D18" s="16">
        <v>873</v>
      </c>
      <c r="E18" s="16">
        <v>863</v>
      </c>
      <c r="F18" s="16">
        <v>1008</v>
      </c>
      <c r="G18" s="16">
        <v>938</v>
      </c>
      <c r="H18" s="16"/>
      <c r="I18" s="16"/>
      <c r="J18" s="16"/>
      <c r="K18" s="16"/>
      <c r="L18" s="16"/>
      <c r="M18" s="17"/>
      <c r="N18" s="22"/>
      <c r="O18" s="23"/>
      <c r="P18" s="16"/>
      <c r="Q18" s="17"/>
      <c r="R18" s="16"/>
      <c r="S18" s="16"/>
      <c r="T18" s="16">
        <v>1020</v>
      </c>
      <c r="U18" s="16">
        <v>980</v>
      </c>
      <c r="V18" s="16">
        <v>848</v>
      </c>
      <c r="W18" s="16">
        <v>828</v>
      </c>
      <c r="X18" s="16"/>
      <c r="Y18" s="16"/>
      <c r="Z18" s="16"/>
      <c r="AA18" s="17"/>
      <c r="AB18" s="14">
        <f aca="true" t="shared" si="5" ref="AB18:AB33">SUM(D18+F18+H18+J18+L18+N18+R18+P18+T18+V18+X18+Z18)</f>
        <v>3749</v>
      </c>
      <c r="AC18" s="18">
        <f t="shared" si="2"/>
        <v>187.45</v>
      </c>
      <c r="AD18" s="18">
        <f t="shared" si="3"/>
        <v>180.45</v>
      </c>
      <c r="AE18" s="19">
        <f t="shared" si="4"/>
        <v>7.6400000000000095</v>
      </c>
    </row>
    <row r="19" spans="1:31" s="20" customFormat="1" ht="15.75" customHeight="1">
      <c r="A19" s="14">
        <f t="shared" si="0"/>
        <v>16</v>
      </c>
      <c r="B19" s="15" t="s">
        <v>148</v>
      </c>
      <c r="C19" s="14" t="s">
        <v>73</v>
      </c>
      <c r="D19" s="16">
        <v>854</v>
      </c>
      <c r="E19" s="16">
        <v>789</v>
      </c>
      <c r="F19" s="16">
        <v>914</v>
      </c>
      <c r="G19" s="17">
        <v>784</v>
      </c>
      <c r="H19" s="16">
        <v>906</v>
      </c>
      <c r="I19" s="16">
        <v>776</v>
      </c>
      <c r="J19" s="16">
        <v>935</v>
      </c>
      <c r="K19" s="17">
        <v>800</v>
      </c>
      <c r="L19" s="16">
        <v>999</v>
      </c>
      <c r="M19" s="17">
        <v>869</v>
      </c>
      <c r="N19" s="22">
        <v>1014</v>
      </c>
      <c r="O19" s="23">
        <v>899</v>
      </c>
      <c r="P19" s="16"/>
      <c r="Q19" s="16"/>
      <c r="R19" s="16"/>
      <c r="S19" s="17"/>
      <c r="T19" s="16"/>
      <c r="U19" s="16"/>
      <c r="V19" s="16"/>
      <c r="W19" s="16"/>
      <c r="X19" s="16"/>
      <c r="Y19" s="16"/>
      <c r="Z19" s="16"/>
      <c r="AA19" s="16"/>
      <c r="AB19" s="14">
        <f t="shared" si="5"/>
        <v>5622</v>
      </c>
      <c r="AC19" s="18">
        <f t="shared" si="2"/>
        <v>187.4</v>
      </c>
      <c r="AD19" s="18">
        <f t="shared" si="3"/>
        <v>163.9</v>
      </c>
      <c r="AE19" s="19">
        <f t="shared" si="4"/>
        <v>20.879999999999995</v>
      </c>
    </row>
    <row r="20" spans="1:31" s="20" customFormat="1" ht="15">
      <c r="A20" s="14">
        <f t="shared" si="0"/>
        <v>17</v>
      </c>
      <c r="B20" s="15" t="s">
        <v>180</v>
      </c>
      <c r="C20" s="14" t="s">
        <v>60</v>
      </c>
      <c r="D20" s="16">
        <v>962</v>
      </c>
      <c r="E20" s="17">
        <v>962</v>
      </c>
      <c r="F20" s="16">
        <v>970</v>
      </c>
      <c r="G20" s="17">
        <v>970</v>
      </c>
      <c r="H20" s="16">
        <v>891</v>
      </c>
      <c r="I20" s="17">
        <v>891</v>
      </c>
      <c r="J20" s="16">
        <v>958</v>
      </c>
      <c r="K20" s="17">
        <v>953</v>
      </c>
      <c r="L20" s="16">
        <v>913</v>
      </c>
      <c r="M20" s="16">
        <v>908</v>
      </c>
      <c r="N20" s="16">
        <v>930</v>
      </c>
      <c r="O20" s="16">
        <v>920</v>
      </c>
      <c r="P20" s="16"/>
      <c r="Q20" s="17"/>
      <c r="R20" s="16"/>
      <c r="S20" s="17"/>
      <c r="T20" s="16">
        <v>918</v>
      </c>
      <c r="U20" s="17">
        <v>903</v>
      </c>
      <c r="V20" s="16"/>
      <c r="W20" s="16"/>
      <c r="X20" s="16"/>
      <c r="Y20" s="16"/>
      <c r="Z20" s="16"/>
      <c r="AA20" s="16"/>
      <c r="AB20" s="14">
        <f t="shared" si="5"/>
        <v>6542</v>
      </c>
      <c r="AC20" s="18">
        <f t="shared" si="2"/>
        <v>186.9142857142857</v>
      </c>
      <c r="AD20" s="18">
        <f t="shared" si="3"/>
        <v>185.9142857142857</v>
      </c>
      <c r="AE20" s="19">
        <f t="shared" si="4"/>
        <v>3.2685714285714313</v>
      </c>
    </row>
    <row r="21" spans="1:31" s="20" customFormat="1" ht="15">
      <c r="A21" s="14">
        <f t="shared" si="0"/>
        <v>18</v>
      </c>
      <c r="B21" s="15" t="s">
        <v>156</v>
      </c>
      <c r="C21" s="14" t="s">
        <v>75</v>
      </c>
      <c r="D21" s="16">
        <v>805</v>
      </c>
      <c r="E21" s="17">
        <v>695</v>
      </c>
      <c r="F21" s="16">
        <v>913</v>
      </c>
      <c r="G21" s="16">
        <v>708</v>
      </c>
      <c r="H21" s="16">
        <v>976</v>
      </c>
      <c r="I21" s="16">
        <v>776</v>
      </c>
      <c r="J21" s="16">
        <v>941</v>
      </c>
      <c r="K21" s="16">
        <v>761</v>
      </c>
      <c r="L21" s="16">
        <v>1077</v>
      </c>
      <c r="M21" s="16">
        <v>907</v>
      </c>
      <c r="N21" s="16">
        <v>953</v>
      </c>
      <c r="O21" s="16">
        <v>808</v>
      </c>
      <c r="P21" s="16"/>
      <c r="Q21" s="17"/>
      <c r="R21" s="16"/>
      <c r="S21" s="17"/>
      <c r="T21" s="16"/>
      <c r="U21" s="16"/>
      <c r="V21" s="16"/>
      <c r="W21" s="16"/>
      <c r="X21" s="16">
        <v>850</v>
      </c>
      <c r="Y21" s="16">
        <v>710</v>
      </c>
      <c r="Z21" s="16"/>
      <c r="AA21" s="16"/>
      <c r="AB21" s="14">
        <f t="shared" si="5"/>
        <v>6515</v>
      </c>
      <c r="AC21" s="18">
        <f t="shared" si="2"/>
        <v>186.14285714285714</v>
      </c>
      <c r="AD21" s="18">
        <f t="shared" si="3"/>
        <v>153.28571428571428</v>
      </c>
      <c r="AE21" s="19">
        <f t="shared" si="4"/>
        <v>29.37142857142858</v>
      </c>
    </row>
    <row r="22" spans="1:31" s="20" customFormat="1" ht="15">
      <c r="A22" s="14">
        <f t="shared" si="0"/>
        <v>19</v>
      </c>
      <c r="B22" s="15" t="s">
        <v>124</v>
      </c>
      <c r="C22" s="14" t="s">
        <v>68</v>
      </c>
      <c r="D22" s="16">
        <v>965</v>
      </c>
      <c r="E22" s="17">
        <v>720</v>
      </c>
      <c r="F22" s="16">
        <v>807</v>
      </c>
      <c r="G22" s="16">
        <v>622</v>
      </c>
      <c r="H22" s="16">
        <v>958</v>
      </c>
      <c r="I22" s="16">
        <v>733</v>
      </c>
      <c r="J22" s="16"/>
      <c r="K22" s="16"/>
      <c r="L22" s="16">
        <v>893</v>
      </c>
      <c r="M22" s="16">
        <v>688</v>
      </c>
      <c r="N22" s="16">
        <v>1028</v>
      </c>
      <c r="O22" s="16">
        <v>823</v>
      </c>
      <c r="P22" s="16"/>
      <c r="Q22" s="17"/>
      <c r="R22" s="16"/>
      <c r="S22" s="17"/>
      <c r="T22" s="16"/>
      <c r="U22" s="16"/>
      <c r="V22" s="16"/>
      <c r="W22" s="16"/>
      <c r="X22" s="16"/>
      <c r="Y22" s="16"/>
      <c r="Z22" s="16"/>
      <c r="AA22" s="16"/>
      <c r="AB22" s="14">
        <f t="shared" si="5"/>
        <v>4651</v>
      </c>
      <c r="AC22" s="18">
        <f t="shared" si="2"/>
        <v>186.04000000000002</v>
      </c>
      <c r="AD22" s="18">
        <f t="shared" si="3"/>
        <v>143.44</v>
      </c>
      <c r="AE22" s="19">
        <f t="shared" si="4"/>
        <v>37.248000000000005</v>
      </c>
    </row>
    <row r="23" spans="1:31" s="20" customFormat="1" ht="15">
      <c r="A23" s="14">
        <f t="shared" si="0"/>
        <v>20</v>
      </c>
      <c r="B23" s="15" t="s">
        <v>150</v>
      </c>
      <c r="C23" s="14" t="s">
        <v>71</v>
      </c>
      <c r="D23" s="16">
        <v>952</v>
      </c>
      <c r="E23" s="17">
        <v>952</v>
      </c>
      <c r="F23" s="16">
        <v>905</v>
      </c>
      <c r="G23" s="16">
        <v>905</v>
      </c>
      <c r="H23" s="16">
        <v>868</v>
      </c>
      <c r="I23" s="16">
        <v>853</v>
      </c>
      <c r="J23" s="16"/>
      <c r="K23" s="16"/>
      <c r="L23" s="16">
        <v>1038</v>
      </c>
      <c r="M23" s="16">
        <v>1003</v>
      </c>
      <c r="N23" s="16">
        <v>990</v>
      </c>
      <c r="O23" s="16">
        <v>975</v>
      </c>
      <c r="P23" s="16"/>
      <c r="Q23" s="17"/>
      <c r="R23" s="16"/>
      <c r="S23" s="17"/>
      <c r="T23" s="16"/>
      <c r="U23" s="16"/>
      <c r="V23" s="16">
        <v>825</v>
      </c>
      <c r="W23" s="16">
        <v>815</v>
      </c>
      <c r="X23" s="16"/>
      <c r="Y23" s="16"/>
      <c r="Z23" s="16"/>
      <c r="AA23" s="16"/>
      <c r="AB23" s="14">
        <f t="shared" si="5"/>
        <v>5578</v>
      </c>
      <c r="AC23" s="18">
        <f t="shared" si="2"/>
        <v>185.93333333333334</v>
      </c>
      <c r="AD23" s="18">
        <f t="shared" si="3"/>
        <v>183.43333333333334</v>
      </c>
      <c r="AE23" s="19">
        <f t="shared" si="4"/>
        <v>5.25333333333333</v>
      </c>
    </row>
    <row r="24" spans="1:31" s="20" customFormat="1" ht="15">
      <c r="A24" s="14">
        <f t="shared" si="0"/>
        <v>21</v>
      </c>
      <c r="B24" s="15" t="s">
        <v>141</v>
      </c>
      <c r="C24" s="14" t="s">
        <v>78</v>
      </c>
      <c r="D24" s="16">
        <v>1007</v>
      </c>
      <c r="E24" s="16">
        <v>1007</v>
      </c>
      <c r="F24" s="16">
        <v>951</v>
      </c>
      <c r="G24" s="17">
        <v>951</v>
      </c>
      <c r="H24" s="16">
        <v>814</v>
      </c>
      <c r="I24" s="17">
        <v>814</v>
      </c>
      <c r="J24" s="16">
        <v>848</v>
      </c>
      <c r="K24" s="17">
        <v>828</v>
      </c>
      <c r="L24" s="16">
        <v>919</v>
      </c>
      <c r="M24" s="16">
        <v>879</v>
      </c>
      <c r="N24" s="22">
        <v>929</v>
      </c>
      <c r="O24" s="23">
        <v>884</v>
      </c>
      <c r="P24" s="16"/>
      <c r="Q24" s="16"/>
      <c r="R24" s="16"/>
      <c r="S24" s="16"/>
      <c r="T24" s="16"/>
      <c r="U24" s="16"/>
      <c r="V24" s="16"/>
      <c r="W24" s="16"/>
      <c r="X24" s="16">
        <v>1039</v>
      </c>
      <c r="Y24" s="16">
        <v>994</v>
      </c>
      <c r="Z24" s="16"/>
      <c r="AA24" s="16"/>
      <c r="AB24" s="14">
        <f t="shared" si="5"/>
        <v>6507</v>
      </c>
      <c r="AC24" s="18">
        <f t="shared" si="2"/>
        <v>185.9142857142857</v>
      </c>
      <c r="AD24" s="18">
        <f t="shared" si="3"/>
        <v>181.62857142857143</v>
      </c>
      <c r="AE24" s="19">
        <f t="shared" si="4"/>
        <v>6.697142857142854</v>
      </c>
    </row>
    <row r="25" spans="1:31" s="20" customFormat="1" ht="15">
      <c r="A25" s="14">
        <f t="shared" si="0"/>
        <v>22</v>
      </c>
      <c r="B25" s="15" t="s">
        <v>253</v>
      </c>
      <c r="C25" s="14" t="s">
        <v>135</v>
      </c>
      <c r="D25" s="16"/>
      <c r="E25" s="17"/>
      <c r="F25" s="16"/>
      <c r="G25" s="16"/>
      <c r="H25" s="16"/>
      <c r="I25" s="16"/>
      <c r="J25" s="16"/>
      <c r="K25" s="16"/>
      <c r="L25" s="16">
        <v>924</v>
      </c>
      <c r="M25" s="16">
        <v>724</v>
      </c>
      <c r="N25" s="16"/>
      <c r="O25" s="17"/>
      <c r="P25" s="16"/>
      <c r="Q25" s="17"/>
      <c r="R25" s="16">
        <v>920</v>
      </c>
      <c r="S25" s="16">
        <v>740</v>
      </c>
      <c r="T25" s="16">
        <v>941</v>
      </c>
      <c r="U25" s="17">
        <v>766</v>
      </c>
      <c r="V25" s="16"/>
      <c r="W25" s="16"/>
      <c r="X25" s="16"/>
      <c r="Y25" s="16"/>
      <c r="Z25" s="16"/>
      <c r="AA25" s="16"/>
      <c r="AB25" s="14">
        <f t="shared" si="5"/>
        <v>2785</v>
      </c>
      <c r="AC25" s="18">
        <f t="shared" si="2"/>
        <v>185.66666666666669</v>
      </c>
      <c r="AD25" s="18">
        <f t="shared" si="3"/>
        <v>148.66666666666669</v>
      </c>
      <c r="AE25" s="19">
        <f t="shared" si="4"/>
        <v>33.066666666666656</v>
      </c>
    </row>
    <row r="26" spans="1:31" s="20" customFormat="1" ht="15">
      <c r="A26" s="14">
        <f t="shared" si="0"/>
        <v>23</v>
      </c>
      <c r="B26" s="15" t="s">
        <v>233</v>
      </c>
      <c r="C26" s="14" t="s">
        <v>66</v>
      </c>
      <c r="D26" s="16"/>
      <c r="E26" s="16"/>
      <c r="F26" s="16"/>
      <c r="G26" s="16"/>
      <c r="H26" s="16">
        <v>888</v>
      </c>
      <c r="I26" s="16">
        <v>773</v>
      </c>
      <c r="J26" s="21">
        <v>986</v>
      </c>
      <c r="K26" s="26">
        <v>846</v>
      </c>
      <c r="L26" s="16">
        <v>907</v>
      </c>
      <c r="M26" s="16">
        <v>797</v>
      </c>
      <c r="N26" s="16">
        <v>932</v>
      </c>
      <c r="O26" s="17">
        <v>817</v>
      </c>
      <c r="P26" s="16"/>
      <c r="Q26" s="17"/>
      <c r="R26" s="16"/>
      <c r="S26" s="16"/>
      <c r="T26" s="16"/>
      <c r="U26" s="17"/>
      <c r="V26" s="16"/>
      <c r="W26" s="16"/>
      <c r="X26" s="16"/>
      <c r="Y26" s="16"/>
      <c r="Z26" s="16"/>
      <c r="AA26" s="16"/>
      <c r="AB26" s="14">
        <f t="shared" si="5"/>
        <v>3713</v>
      </c>
      <c r="AC26" s="18">
        <f t="shared" si="2"/>
        <v>185.65</v>
      </c>
      <c r="AD26" s="18">
        <f t="shared" si="3"/>
        <v>161.65</v>
      </c>
      <c r="AE26" s="19">
        <f t="shared" si="4"/>
        <v>22.679999999999996</v>
      </c>
    </row>
    <row r="27" spans="1:31" s="20" customFormat="1" ht="15">
      <c r="A27" s="14">
        <f t="shared" si="0"/>
        <v>24</v>
      </c>
      <c r="B27" s="15" t="s">
        <v>177</v>
      </c>
      <c r="C27" s="14" t="s">
        <v>134</v>
      </c>
      <c r="D27" s="16">
        <v>1063</v>
      </c>
      <c r="E27" s="17">
        <v>1013</v>
      </c>
      <c r="F27" s="16">
        <v>914</v>
      </c>
      <c r="G27" s="17">
        <v>914</v>
      </c>
      <c r="H27" s="16">
        <v>959</v>
      </c>
      <c r="I27" s="17">
        <v>959</v>
      </c>
      <c r="J27" s="16">
        <v>806</v>
      </c>
      <c r="K27" s="17">
        <v>806</v>
      </c>
      <c r="L27" s="16">
        <v>1002</v>
      </c>
      <c r="M27" s="17">
        <v>982</v>
      </c>
      <c r="N27" s="16">
        <v>783</v>
      </c>
      <c r="O27" s="17">
        <v>773</v>
      </c>
      <c r="P27" s="25"/>
      <c r="Q27" s="16"/>
      <c r="R27" s="16"/>
      <c r="S27" s="16"/>
      <c r="T27" s="16"/>
      <c r="U27" s="17"/>
      <c r="V27" s="16">
        <v>999</v>
      </c>
      <c r="W27" s="16">
        <v>964</v>
      </c>
      <c r="X27" s="16">
        <v>898</v>
      </c>
      <c r="Y27" s="16">
        <v>873</v>
      </c>
      <c r="Z27" s="16"/>
      <c r="AA27" s="16"/>
      <c r="AB27" s="14">
        <f t="shared" si="5"/>
        <v>7424</v>
      </c>
      <c r="AC27" s="18">
        <f t="shared" si="2"/>
        <v>185.6</v>
      </c>
      <c r="AD27" s="18">
        <f t="shared" si="3"/>
        <v>182.1</v>
      </c>
      <c r="AE27" s="19">
        <f t="shared" si="4"/>
        <v>6.320000000000005</v>
      </c>
    </row>
    <row r="28" spans="1:31" s="20" customFormat="1" ht="15">
      <c r="A28" s="14">
        <f t="shared" si="0"/>
        <v>25</v>
      </c>
      <c r="B28" s="15" t="s">
        <v>178</v>
      </c>
      <c r="C28" s="14" t="s">
        <v>60</v>
      </c>
      <c r="D28" s="16">
        <v>856</v>
      </c>
      <c r="E28" s="16">
        <v>836</v>
      </c>
      <c r="F28" s="16">
        <v>1029</v>
      </c>
      <c r="G28" s="16">
        <v>939</v>
      </c>
      <c r="H28" s="16">
        <v>916</v>
      </c>
      <c r="I28" s="17">
        <v>866</v>
      </c>
      <c r="J28" s="16">
        <v>971</v>
      </c>
      <c r="K28" s="17">
        <v>916</v>
      </c>
      <c r="L28" s="16">
        <v>863</v>
      </c>
      <c r="M28" s="16">
        <v>813</v>
      </c>
      <c r="N28" s="16">
        <v>978</v>
      </c>
      <c r="O28" s="17">
        <v>918</v>
      </c>
      <c r="P28" s="16"/>
      <c r="Q28" s="16"/>
      <c r="R28" s="16"/>
      <c r="S28" s="17"/>
      <c r="T28" s="16">
        <v>879</v>
      </c>
      <c r="U28" s="16">
        <v>824</v>
      </c>
      <c r="V28" s="16"/>
      <c r="W28" s="16"/>
      <c r="X28" s="16"/>
      <c r="Y28" s="16"/>
      <c r="Z28" s="16"/>
      <c r="AA28" s="16"/>
      <c r="AB28" s="14">
        <f t="shared" si="5"/>
        <v>6492</v>
      </c>
      <c r="AC28" s="18">
        <f t="shared" si="2"/>
        <v>185.4857142857143</v>
      </c>
      <c r="AD28" s="18">
        <f t="shared" si="3"/>
        <v>174.62857142857143</v>
      </c>
      <c r="AE28" s="19">
        <f t="shared" si="4"/>
        <v>12.297142857142854</v>
      </c>
    </row>
    <row r="29" spans="1:31" s="20" customFormat="1" ht="15">
      <c r="A29" s="14">
        <f t="shared" si="0"/>
        <v>26</v>
      </c>
      <c r="B29" s="15" t="s">
        <v>182</v>
      </c>
      <c r="C29" s="14" t="s">
        <v>87</v>
      </c>
      <c r="D29" s="16">
        <v>989</v>
      </c>
      <c r="E29" s="16">
        <v>924</v>
      </c>
      <c r="F29" s="16">
        <v>941</v>
      </c>
      <c r="G29" s="16">
        <v>921</v>
      </c>
      <c r="H29" s="16">
        <v>872</v>
      </c>
      <c r="I29" s="16">
        <v>852</v>
      </c>
      <c r="J29" s="21">
        <v>1006</v>
      </c>
      <c r="K29" s="21">
        <v>966</v>
      </c>
      <c r="L29" s="16">
        <v>879</v>
      </c>
      <c r="M29" s="16">
        <v>854</v>
      </c>
      <c r="N29" s="16">
        <v>875</v>
      </c>
      <c r="O29" s="17">
        <v>840</v>
      </c>
      <c r="P29" s="16"/>
      <c r="Q29" s="17"/>
      <c r="R29" s="16"/>
      <c r="S29" s="16"/>
      <c r="T29" s="16"/>
      <c r="U29" s="17"/>
      <c r="V29" s="16"/>
      <c r="W29" s="16"/>
      <c r="X29" s="16"/>
      <c r="Y29" s="16"/>
      <c r="Z29" s="16"/>
      <c r="AA29" s="16"/>
      <c r="AB29" s="14">
        <f t="shared" si="5"/>
        <v>5562</v>
      </c>
      <c r="AC29" s="18">
        <f t="shared" si="2"/>
        <v>185.4</v>
      </c>
      <c r="AD29" s="18">
        <f t="shared" si="3"/>
        <v>178.56666666666666</v>
      </c>
      <c r="AE29" s="19">
        <f t="shared" si="4"/>
        <v>9.14666666666667</v>
      </c>
    </row>
    <row r="30" spans="1:31" s="20" customFormat="1" ht="15">
      <c r="A30" s="14">
        <f t="shared" si="0"/>
        <v>27</v>
      </c>
      <c r="B30" s="15" t="s">
        <v>104</v>
      </c>
      <c r="C30" s="14" t="s">
        <v>64</v>
      </c>
      <c r="D30" s="16">
        <v>951</v>
      </c>
      <c r="E30" s="16">
        <v>746</v>
      </c>
      <c r="F30" s="16">
        <v>860</v>
      </c>
      <c r="G30" s="16">
        <v>695</v>
      </c>
      <c r="H30" s="16">
        <v>951</v>
      </c>
      <c r="I30" s="16">
        <v>766</v>
      </c>
      <c r="J30" s="16">
        <v>885</v>
      </c>
      <c r="K30" s="16">
        <v>715</v>
      </c>
      <c r="L30" s="16">
        <v>933</v>
      </c>
      <c r="M30" s="16">
        <v>758</v>
      </c>
      <c r="N30" s="16">
        <v>926</v>
      </c>
      <c r="O30" s="17">
        <v>756</v>
      </c>
      <c r="P30" s="16"/>
      <c r="Q30" s="17"/>
      <c r="R30" s="16">
        <v>983</v>
      </c>
      <c r="S30" s="16">
        <v>813</v>
      </c>
      <c r="T30" s="16"/>
      <c r="U30" s="17"/>
      <c r="V30" s="16"/>
      <c r="W30" s="16"/>
      <c r="X30" s="16"/>
      <c r="Y30" s="16"/>
      <c r="Z30" s="16"/>
      <c r="AA30" s="16"/>
      <c r="AB30" s="14">
        <f t="shared" si="5"/>
        <v>6489</v>
      </c>
      <c r="AC30" s="18">
        <f t="shared" si="2"/>
        <v>185.4</v>
      </c>
      <c r="AD30" s="18">
        <f t="shared" si="3"/>
        <v>149.9714285714286</v>
      </c>
      <c r="AE30" s="19">
        <f t="shared" si="4"/>
        <v>32.02285714285713</v>
      </c>
    </row>
    <row r="31" spans="1:31" s="20" customFormat="1" ht="15">
      <c r="A31" s="14">
        <f t="shared" si="0"/>
        <v>28</v>
      </c>
      <c r="B31" s="15" t="s">
        <v>162</v>
      </c>
      <c r="C31" s="14" t="s">
        <v>86</v>
      </c>
      <c r="D31" s="16">
        <v>905</v>
      </c>
      <c r="E31" s="16">
        <v>815</v>
      </c>
      <c r="F31" s="16">
        <v>916</v>
      </c>
      <c r="G31" s="16">
        <v>806</v>
      </c>
      <c r="H31" s="16">
        <v>896</v>
      </c>
      <c r="I31" s="16">
        <v>786</v>
      </c>
      <c r="J31" s="26">
        <v>919</v>
      </c>
      <c r="K31" s="26">
        <v>799</v>
      </c>
      <c r="L31" s="16">
        <v>986</v>
      </c>
      <c r="M31" s="16">
        <v>866</v>
      </c>
      <c r="N31" s="16">
        <v>920</v>
      </c>
      <c r="O31" s="17">
        <v>810</v>
      </c>
      <c r="P31" s="16"/>
      <c r="Q31" s="17"/>
      <c r="R31" s="16">
        <v>934</v>
      </c>
      <c r="S31" s="16">
        <v>824</v>
      </c>
      <c r="T31" s="16">
        <v>927</v>
      </c>
      <c r="U31" s="17">
        <v>817</v>
      </c>
      <c r="V31" s="16"/>
      <c r="W31" s="16"/>
      <c r="X31" s="16"/>
      <c r="Y31" s="16"/>
      <c r="Z31" s="16"/>
      <c r="AA31" s="16"/>
      <c r="AB31" s="14">
        <f t="shared" si="5"/>
        <v>7403</v>
      </c>
      <c r="AC31" s="18">
        <f t="shared" si="2"/>
        <v>185.075</v>
      </c>
      <c r="AD31" s="18">
        <f t="shared" si="3"/>
        <v>163.075</v>
      </c>
      <c r="AE31" s="19">
        <f t="shared" si="4"/>
        <v>21.54000000000001</v>
      </c>
    </row>
    <row r="32" spans="1:31" s="20" customFormat="1" ht="15">
      <c r="A32" s="14">
        <f t="shared" si="0"/>
        <v>29</v>
      </c>
      <c r="B32" s="15" t="s">
        <v>125</v>
      </c>
      <c r="C32" s="14" t="s">
        <v>68</v>
      </c>
      <c r="D32" s="16">
        <v>964</v>
      </c>
      <c r="E32" s="17">
        <v>794</v>
      </c>
      <c r="F32" s="16">
        <v>819</v>
      </c>
      <c r="G32" s="17">
        <v>694</v>
      </c>
      <c r="H32" s="16">
        <v>1011</v>
      </c>
      <c r="I32" s="17">
        <v>846</v>
      </c>
      <c r="J32" s="26">
        <v>936</v>
      </c>
      <c r="K32" s="26">
        <v>796</v>
      </c>
      <c r="L32" s="16">
        <v>841</v>
      </c>
      <c r="M32" s="16">
        <v>706</v>
      </c>
      <c r="N32" s="16">
        <v>975</v>
      </c>
      <c r="O32" s="16">
        <v>830</v>
      </c>
      <c r="P32" s="16"/>
      <c r="Q32" s="17"/>
      <c r="R32" s="16"/>
      <c r="S32" s="17"/>
      <c r="T32" s="16"/>
      <c r="U32" s="16"/>
      <c r="V32" s="16"/>
      <c r="W32" s="16"/>
      <c r="X32" s="16"/>
      <c r="Y32" s="16"/>
      <c r="Z32" s="16"/>
      <c r="AA32" s="16"/>
      <c r="AB32" s="14">
        <f t="shared" si="5"/>
        <v>5546</v>
      </c>
      <c r="AC32" s="18">
        <f t="shared" si="2"/>
        <v>184.86666666666667</v>
      </c>
      <c r="AD32" s="18">
        <f t="shared" si="3"/>
        <v>155.53333333333333</v>
      </c>
      <c r="AE32" s="19">
        <f t="shared" si="4"/>
        <v>27.573333333333338</v>
      </c>
    </row>
    <row r="33" spans="1:31" s="20" customFormat="1" ht="15">
      <c r="A33" s="14">
        <f t="shared" si="0"/>
        <v>30</v>
      </c>
      <c r="B33" s="15" t="s">
        <v>126</v>
      </c>
      <c r="C33" s="14" t="s">
        <v>68</v>
      </c>
      <c r="D33" s="16">
        <v>962</v>
      </c>
      <c r="E33" s="17">
        <v>957</v>
      </c>
      <c r="F33" s="16">
        <v>732</v>
      </c>
      <c r="G33" s="17">
        <v>732</v>
      </c>
      <c r="H33" s="16"/>
      <c r="I33" s="17"/>
      <c r="J33" s="16">
        <v>935</v>
      </c>
      <c r="K33" s="17">
        <v>850</v>
      </c>
      <c r="L33" s="16">
        <v>1021</v>
      </c>
      <c r="M33" s="17">
        <v>936</v>
      </c>
      <c r="N33" s="16">
        <v>971</v>
      </c>
      <c r="O33" s="17">
        <v>906</v>
      </c>
      <c r="P33" s="16"/>
      <c r="Q33" s="17"/>
      <c r="R33" s="16"/>
      <c r="S33" s="16"/>
      <c r="T33" s="16"/>
      <c r="U33" s="17"/>
      <c r="V33" s="16"/>
      <c r="W33" s="16"/>
      <c r="X33" s="16"/>
      <c r="Y33" s="16"/>
      <c r="Z33" s="16"/>
      <c r="AA33" s="16"/>
      <c r="AB33" s="14">
        <f t="shared" si="5"/>
        <v>4621</v>
      </c>
      <c r="AC33" s="18">
        <f t="shared" si="2"/>
        <v>184.84</v>
      </c>
      <c r="AD33" s="18">
        <f t="shared" si="3"/>
        <v>175.24</v>
      </c>
      <c r="AE33" s="19">
        <f t="shared" si="4"/>
        <v>11.807999999999993</v>
      </c>
    </row>
    <row r="34" spans="1:31" s="20" customFormat="1" ht="15">
      <c r="A34" s="14">
        <f t="shared" si="0"/>
        <v>31</v>
      </c>
      <c r="B34" s="15" t="s">
        <v>208</v>
      </c>
      <c r="C34" s="14" t="s">
        <v>70</v>
      </c>
      <c r="D34" s="16"/>
      <c r="E34" s="17"/>
      <c r="F34" s="16">
        <v>923</v>
      </c>
      <c r="G34" s="17">
        <v>668</v>
      </c>
      <c r="H34" s="16"/>
      <c r="I34" s="16"/>
      <c r="J34" s="16"/>
      <c r="K34" s="16"/>
      <c r="L34" s="16"/>
      <c r="M34" s="16"/>
      <c r="N34" s="16"/>
      <c r="O34" s="17"/>
      <c r="P34" s="16"/>
      <c r="Q34" s="17"/>
      <c r="R34" s="16"/>
      <c r="S34" s="16"/>
      <c r="T34" s="16"/>
      <c r="U34" s="17"/>
      <c r="V34" s="16"/>
      <c r="W34" s="16"/>
      <c r="X34" s="16"/>
      <c r="Y34" s="16"/>
      <c r="Z34" s="16"/>
      <c r="AA34" s="16"/>
      <c r="AB34" s="14">
        <f aca="true" t="shared" si="6" ref="AB34:AB86">SUM(D34+F34+H34+J34+L34+N34+R34+P34+T34+V34+X34+Z34)</f>
        <v>923</v>
      </c>
      <c r="AC34" s="18">
        <f t="shared" si="2"/>
        <v>184.6</v>
      </c>
      <c r="AD34" s="18">
        <f t="shared" si="3"/>
        <v>133.6</v>
      </c>
      <c r="AE34" s="19">
        <f t="shared" si="4"/>
        <v>45.120000000000005</v>
      </c>
    </row>
    <row r="35" spans="1:31" s="20" customFormat="1" ht="15">
      <c r="A35" s="14">
        <f t="shared" si="0"/>
        <v>32</v>
      </c>
      <c r="B35" s="15" t="s">
        <v>277</v>
      </c>
      <c r="C35" s="14" t="s">
        <v>112</v>
      </c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22"/>
      <c r="O35" s="23"/>
      <c r="P35" s="16"/>
      <c r="Q35" s="16"/>
      <c r="R35" s="16"/>
      <c r="S35" s="17"/>
      <c r="T35" s="16"/>
      <c r="U35" s="16"/>
      <c r="V35" s="16"/>
      <c r="W35" s="16"/>
      <c r="X35" s="16">
        <v>923</v>
      </c>
      <c r="Y35" s="16">
        <v>623</v>
      </c>
      <c r="Z35" s="16"/>
      <c r="AA35" s="16"/>
      <c r="AB35" s="14">
        <f t="shared" si="6"/>
        <v>923</v>
      </c>
      <c r="AC35" s="18">
        <f t="shared" si="2"/>
        <v>184.6</v>
      </c>
      <c r="AD35" s="18">
        <f t="shared" si="3"/>
        <v>124.6</v>
      </c>
      <c r="AE35" s="19">
        <f t="shared" si="4"/>
        <v>52.32000000000001</v>
      </c>
    </row>
    <row r="36" spans="1:31" s="20" customFormat="1" ht="15">
      <c r="A36" s="14">
        <f t="shared" si="0"/>
        <v>33</v>
      </c>
      <c r="B36" s="15" t="s">
        <v>175</v>
      </c>
      <c r="C36" s="14" t="s">
        <v>134</v>
      </c>
      <c r="D36" s="16">
        <v>952</v>
      </c>
      <c r="E36" s="17">
        <v>777</v>
      </c>
      <c r="F36" s="16">
        <v>872</v>
      </c>
      <c r="G36" s="17">
        <v>732</v>
      </c>
      <c r="H36" s="16">
        <v>766</v>
      </c>
      <c r="I36" s="17">
        <v>611</v>
      </c>
      <c r="J36" s="16">
        <v>912</v>
      </c>
      <c r="K36" s="17">
        <v>717</v>
      </c>
      <c r="L36" s="16">
        <v>924</v>
      </c>
      <c r="M36" s="17">
        <v>729</v>
      </c>
      <c r="N36" s="16">
        <v>962</v>
      </c>
      <c r="O36" s="17">
        <v>772</v>
      </c>
      <c r="P36" s="16"/>
      <c r="Q36" s="17"/>
      <c r="R36" s="16"/>
      <c r="S36" s="16"/>
      <c r="T36" s="16"/>
      <c r="U36" s="16"/>
      <c r="V36" s="16">
        <v>954</v>
      </c>
      <c r="W36" s="17">
        <v>763</v>
      </c>
      <c r="X36" s="16">
        <v>1029</v>
      </c>
      <c r="Y36" s="16">
        <v>854</v>
      </c>
      <c r="Z36" s="16"/>
      <c r="AA36" s="17"/>
      <c r="AB36" s="14">
        <f t="shared" si="6"/>
        <v>7371</v>
      </c>
      <c r="AC36" s="18">
        <f aca="true" t="shared" si="7" ref="AC36:AC67">AVERAGE(D36,F36,H36,J36,L36,N36,R36,P36,T36,V36,X36,Z36)/5</f>
        <v>184.275</v>
      </c>
      <c r="AD36" s="18">
        <f aca="true" t="shared" si="8" ref="AD36:AD67">AVERAGE(E36,G36,I36,K36,M36,O36,S36,Q36,U36,W36,Y36,AA36)/5</f>
        <v>148.875</v>
      </c>
      <c r="AE36" s="19">
        <f t="shared" si="4"/>
        <v>32.9</v>
      </c>
    </row>
    <row r="37" spans="1:31" s="20" customFormat="1" ht="15">
      <c r="A37" s="14">
        <f t="shared" si="0"/>
        <v>34</v>
      </c>
      <c r="B37" s="15" t="s">
        <v>183</v>
      </c>
      <c r="C37" s="14" t="s">
        <v>85</v>
      </c>
      <c r="D37" s="16">
        <v>912</v>
      </c>
      <c r="E37" s="17">
        <v>702</v>
      </c>
      <c r="F37" s="16">
        <v>910</v>
      </c>
      <c r="G37" s="17">
        <v>710</v>
      </c>
      <c r="H37" s="16">
        <v>835</v>
      </c>
      <c r="I37" s="16">
        <v>640</v>
      </c>
      <c r="J37" s="16">
        <v>985</v>
      </c>
      <c r="K37" s="17">
        <v>770</v>
      </c>
      <c r="L37" s="16">
        <v>998</v>
      </c>
      <c r="M37" s="16">
        <v>803</v>
      </c>
      <c r="N37" s="16">
        <v>886</v>
      </c>
      <c r="O37" s="17">
        <v>706</v>
      </c>
      <c r="P37" s="16"/>
      <c r="Q37" s="17"/>
      <c r="R37" s="16"/>
      <c r="S37" s="16"/>
      <c r="T37" s="16"/>
      <c r="U37" s="17"/>
      <c r="V37" s="16"/>
      <c r="W37" s="16"/>
      <c r="X37" s="16"/>
      <c r="Y37" s="16"/>
      <c r="Z37" s="16"/>
      <c r="AA37" s="16"/>
      <c r="AB37" s="14">
        <f t="shared" si="6"/>
        <v>5526</v>
      </c>
      <c r="AC37" s="18">
        <f t="shared" si="7"/>
        <v>184.2</v>
      </c>
      <c r="AD37" s="18">
        <f t="shared" si="8"/>
        <v>144.36666666666667</v>
      </c>
      <c r="AE37" s="19">
        <f t="shared" si="4"/>
        <v>36.50666666666666</v>
      </c>
    </row>
    <row r="38" spans="1:31" s="20" customFormat="1" ht="15">
      <c r="A38" s="14">
        <f t="shared" si="0"/>
        <v>35</v>
      </c>
      <c r="B38" s="15" t="s">
        <v>153</v>
      </c>
      <c r="C38" s="14" t="s">
        <v>62</v>
      </c>
      <c r="D38" s="16">
        <v>803</v>
      </c>
      <c r="E38" s="17">
        <v>803</v>
      </c>
      <c r="F38" s="16">
        <v>978</v>
      </c>
      <c r="G38" s="16">
        <v>858</v>
      </c>
      <c r="H38" s="16">
        <v>916</v>
      </c>
      <c r="I38" s="17">
        <v>821</v>
      </c>
      <c r="J38" s="26">
        <v>983</v>
      </c>
      <c r="K38" s="27">
        <v>883</v>
      </c>
      <c r="L38" s="16">
        <v>918</v>
      </c>
      <c r="M38" s="17">
        <v>833</v>
      </c>
      <c r="N38" s="16"/>
      <c r="O38" s="17"/>
      <c r="P38" s="16"/>
      <c r="Q38" s="17"/>
      <c r="R38" s="16"/>
      <c r="S38" s="17"/>
      <c r="T38" s="16"/>
      <c r="U38" s="16"/>
      <c r="V38" s="16"/>
      <c r="W38" s="16"/>
      <c r="X38" s="16"/>
      <c r="Y38" s="16"/>
      <c r="Z38" s="16"/>
      <c r="AA38" s="16"/>
      <c r="AB38" s="14">
        <f t="shared" si="6"/>
        <v>4598</v>
      </c>
      <c r="AC38" s="18">
        <f t="shared" si="7"/>
        <v>183.92000000000002</v>
      </c>
      <c r="AD38" s="18">
        <f t="shared" si="8"/>
        <v>167.92000000000002</v>
      </c>
      <c r="AE38" s="19">
        <f t="shared" si="4"/>
        <v>17.663999999999987</v>
      </c>
    </row>
    <row r="39" spans="1:31" s="20" customFormat="1" ht="15">
      <c r="A39" s="14">
        <f t="shared" si="0"/>
        <v>36</v>
      </c>
      <c r="B39" s="15" t="s">
        <v>212</v>
      </c>
      <c r="C39" s="14" t="s">
        <v>74</v>
      </c>
      <c r="D39" s="16"/>
      <c r="E39" s="16"/>
      <c r="F39" s="16">
        <v>962</v>
      </c>
      <c r="G39" s="16">
        <v>912</v>
      </c>
      <c r="H39" s="16">
        <v>858</v>
      </c>
      <c r="I39" s="16">
        <v>828</v>
      </c>
      <c r="J39" s="16">
        <v>952</v>
      </c>
      <c r="K39" s="16">
        <v>887</v>
      </c>
      <c r="L39" s="16">
        <v>868</v>
      </c>
      <c r="M39" s="16">
        <v>808</v>
      </c>
      <c r="N39" s="22"/>
      <c r="O39" s="23"/>
      <c r="P39" s="16"/>
      <c r="Q39" s="16"/>
      <c r="R39" s="16"/>
      <c r="S39" s="16"/>
      <c r="T39" s="16"/>
      <c r="U39" s="16"/>
      <c r="V39" s="16">
        <v>953</v>
      </c>
      <c r="W39" s="16">
        <v>878</v>
      </c>
      <c r="X39" s="16"/>
      <c r="Y39" s="16"/>
      <c r="Z39" s="16"/>
      <c r="AA39" s="16"/>
      <c r="AB39" s="14">
        <f t="shared" si="6"/>
        <v>4593</v>
      </c>
      <c r="AC39" s="18">
        <f t="shared" si="7"/>
        <v>183.72</v>
      </c>
      <c r="AD39" s="18">
        <f t="shared" si="8"/>
        <v>172.52</v>
      </c>
      <c r="AE39" s="19">
        <f t="shared" si="4"/>
        <v>13.983999999999993</v>
      </c>
    </row>
    <row r="40" spans="1:31" s="20" customFormat="1" ht="15">
      <c r="A40" s="14">
        <f t="shared" si="0"/>
        <v>37</v>
      </c>
      <c r="B40" s="15" t="s">
        <v>244</v>
      </c>
      <c r="C40" s="14" t="s">
        <v>86</v>
      </c>
      <c r="D40" s="16"/>
      <c r="E40" s="17"/>
      <c r="F40" s="16"/>
      <c r="G40" s="16"/>
      <c r="H40" s="16"/>
      <c r="I40" s="16"/>
      <c r="J40" s="16">
        <v>883</v>
      </c>
      <c r="K40" s="16">
        <v>703</v>
      </c>
      <c r="L40" s="16"/>
      <c r="M40" s="16"/>
      <c r="N40" s="16"/>
      <c r="O40" s="16"/>
      <c r="P40" s="16"/>
      <c r="Q40" s="17"/>
      <c r="R40" s="16">
        <v>1011</v>
      </c>
      <c r="S40" s="17">
        <v>811</v>
      </c>
      <c r="T40" s="16">
        <v>861</v>
      </c>
      <c r="U40" s="16">
        <v>706</v>
      </c>
      <c r="V40" s="16"/>
      <c r="W40" s="16"/>
      <c r="X40" s="16"/>
      <c r="Y40" s="16"/>
      <c r="Z40" s="16"/>
      <c r="AA40" s="16"/>
      <c r="AB40" s="14">
        <f t="shared" si="6"/>
        <v>2755</v>
      </c>
      <c r="AC40" s="18">
        <f t="shared" si="7"/>
        <v>183.66666666666669</v>
      </c>
      <c r="AD40" s="18">
        <f t="shared" si="8"/>
        <v>148</v>
      </c>
      <c r="AE40" s="19">
        <f t="shared" si="4"/>
        <v>33.6</v>
      </c>
    </row>
    <row r="41" spans="1:31" s="20" customFormat="1" ht="15">
      <c r="A41" s="14">
        <f t="shared" si="0"/>
        <v>38</v>
      </c>
      <c r="B41" s="15" t="s">
        <v>231</v>
      </c>
      <c r="C41" s="14" t="s">
        <v>77</v>
      </c>
      <c r="D41" s="16"/>
      <c r="E41" s="16"/>
      <c r="F41" s="16"/>
      <c r="G41" s="17"/>
      <c r="H41" s="16">
        <v>863</v>
      </c>
      <c r="I41" s="16">
        <v>798</v>
      </c>
      <c r="J41" s="16">
        <v>941</v>
      </c>
      <c r="K41" s="16">
        <v>821</v>
      </c>
      <c r="L41" s="16">
        <v>955</v>
      </c>
      <c r="M41" s="16">
        <v>845</v>
      </c>
      <c r="N41" s="16">
        <v>920</v>
      </c>
      <c r="O41" s="16">
        <v>815</v>
      </c>
      <c r="P41" s="16"/>
      <c r="Q41" s="16"/>
      <c r="R41" s="16">
        <v>911</v>
      </c>
      <c r="S41" s="16">
        <v>806</v>
      </c>
      <c r="T41" s="16"/>
      <c r="U41" s="16"/>
      <c r="V41" s="16"/>
      <c r="W41" s="16"/>
      <c r="X41" s="16"/>
      <c r="Y41" s="16"/>
      <c r="Z41" s="16"/>
      <c r="AA41" s="16"/>
      <c r="AB41" s="14">
        <f t="shared" si="6"/>
        <v>4590</v>
      </c>
      <c r="AC41" s="18">
        <f t="shared" si="7"/>
        <v>183.6</v>
      </c>
      <c r="AD41" s="18">
        <f t="shared" si="8"/>
        <v>163.4</v>
      </c>
      <c r="AE41" s="19">
        <f t="shared" si="4"/>
        <v>21.279999999999998</v>
      </c>
    </row>
    <row r="42" spans="1:31" s="20" customFormat="1" ht="15">
      <c r="A42" s="14">
        <f t="shared" si="0"/>
        <v>39</v>
      </c>
      <c r="B42" s="15" t="s">
        <v>98</v>
      </c>
      <c r="C42" s="14" t="s">
        <v>65</v>
      </c>
      <c r="D42" s="16">
        <v>916</v>
      </c>
      <c r="E42" s="17">
        <v>716</v>
      </c>
      <c r="F42" s="16">
        <v>841</v>
      </c>
      <c r="G42" s="16">
        <v>656</v>
      </c>
      <c r="H42" s="16">
        <v>935</v>
      </c>
      <c r="I42" s="17">
        <v>725</v>
      </c>
      <c r="J42" s="16">
        <v>956</v>
      </c>
      <c r="K42" s="17">
        <v>756</v>
      </c>
      <c r="L42" s="16">
        <v>898</v>
      </c>
      <c r="M42" s="16">
        <v>708</v>
      </c>
      <c r="N42" s="22">
        <v>890</v>
      </c>
      <c r="O42" s="22">
        <v>700</v>
      </c>
      <c r="P42" s="16"/>
      <c r="Q42" s="16"/>
      <c r="R42" s="16"/>
      <c r="S42" s="16"/>
      <c r="T42" s="16"/>
      <c r="U42" s="16"/>
      <c r="V42" s="16"/>
      <c r="W42" s="16"/>
      <c r="X42" s="16">
        <v>970</v>
      </c>
      <c r="Y42" s="16">
        <v>780</v>
      </c>
      <c r="Z42" s="16"/>
      <c r="AA42" s="16"/>
      <c r="AB42" s="14">
        <f t="shared" si="6"/>
        <v>6406</v>
      </c>
      <c r="AC42" s="18">
        <f t="shared" si="7"/>
        <v>183.0285714285714</v>
      </c>
      <c r="AD42" s="18">
        <f t="shared" si="8"/>
        <v>144.0285714285714</v>
      </c>
      <c r="AE42" s="19">
        <f aca="true" t="shared" si="9" ref="AE42:AE73">IF((190-AD42)*0.8&gt;60,60,(190-AD42)*0.8)</f>
        <v>36.77714285714287</v>
      </c>
    </row>
    <row r="43" spans="1:31" s="20" customFormat="1" ht="15">
      <c r="A43" s="14">
        <f t="shared" si="0"/>
        <v>40</v>
      </c>
      <c r="B43" s="15" t="s">
        <v>165</v>
      </c>
      <c r="C43" s="14" t="s">
        <v>155</v>
      </c>
      <c r="D43" s="16">
        <v>889</v>
      </c>
      <c r="E43" s="17">
        <v>734</v>
      </c>
      <c r="F43" s="16">
        <v>922</v>
      </c>
      <c r="G43" s="16">
        <v>747</v>
      </c>
      <c r="H43" s="16">
        <v>952</v>
      </c>
      <c r="I43" s="17">
        <v>782</v>
      </c>
      <c r="J43" s="16">
        <v>878</v>
      </c>
      <c r="K43" s="16">
        <v>723</v>
      </c>
      <c r="L43" s="16">
        <v>878</v>
      </c>
      <c r="M43" s="16">
        <v>713</v>
      </c>
      <c r="N43" s="16">
        <v>868</v>
      </c>
      <c r="O43" s="17">
        <v>698</v>
      </c>
      <c r="P43" s="16"/>
      <c r="Q43" s="16"/>
      <c r="R43" s="16"/>
      <c r="S43" s="16"/>
      <c r="T43" s="16">
        <v>1017</v>
      </c>
      <c r="U43" s="16">
        <v>842</v>
      </c>
      <c r="V43" s="16"/>
      <c r="W43" s="16"/>
      <c r="X43" s="16"/>
      <c r="Y43" s="16"/>
      <c r="Z43" s="16"/>
      <c r="AA43" s="17"/>
      <c r="AB43" s="14">
        <f t="shared" si="6"/>
        <v>6404</v>
      </c>
      <c r="AC43" s="18">
        <f t="shared" si="7"/>
        <v>182.9714285714286</v>
      </c>
      <c r="AD43" s="18">
        <f t="shared" si="8"/>
        <v>149.68571428571428</v>
      </c>
      <c r="AE43" s="19">
        <f t="shared" si="9"/>
        <v>32.251428571428576</v>
      </c>
    </row>
    <row r="44" spans="1:31" s="20" customFormat="1" ht="15">
      <c r="A44" s="14">
        <f t="shared" si="0"/>
        <v>41</v>
      </c>
      <c r="B44" s="15" t="s">
        <v>186</v>
      </c>
      <c r="C44" s="14" t="s">
        <v>77</v>
      </c>
      <c r="D44" s="16">
        <v>922</v>
      </c>
      <c r="E44" s="16">
        <v>852</v>
      </c>
      <c r="F44" s="16">
        <v>1015</v>
      </c>
      <c r="G44" s="17">
        <v>935</v>
      </c>
      <c r="H44" s="16">
        <v>799</v>
      </c>
      <c r="I44" s="17">
        <v>754</v>
      </c>
      <c r="J44" s="16">
        <v>866</v>
      </c>
      <c r="K44" s="17">
        <v>786</v>
      </c>
      <c r="L44" s="16">
        <v>991</v>
      </c>
      <c r="M44" s="17">
        <v>896</v>
      </c>
      <c r="N44" s="16">
        <v>950</v>
      </c>
      <c r="O44" s="17">
        <v>865</v>
      </c>
      <c r="P44" s="16"/>
      <c r="Q44" s="17"/>
      <c r="R44" s="16">
        <v>849</v>
      </c>
      <c r="S44" s="17">
        <v>769</v>
      </c>
      <c r="T44" s="16"/>
      <c r="U44" s="16"/>
      <c r="V44" s="16"/>
      <c r="W44" s="16"/>
      <c r="X44" s="16"/>
      <c r="Y44" s="16"/>
      <c r="Z44" s="16"/>
      <c r="AA44" s="16"/>
      <c r="AB44" s="14">
        <f t="shared" si="6"/>
        <v>6392</v>
      </c>
      <c r="AC44" s="18">
        <f t="shared" si="7"/>
        <v>182.62857142857143</v>
      </c>
      <c r="AD44" s="18">
        <f t="shared" si="8"/>
        <v>167.34285714285713</v>
      </c>
      <c r="AE44" s="19">
        <f t="shared" si="9"/>
        <v>18.1257142857143</v>
      </c>
    </row>
    <row r="45" spans="1:31" s="20" customFormat="1" ht="15">
      <c r="A45" s="14">
        <f t="shared" si="0"/>
        <v>42</v>
      </c>
      <c r="B45" s="15" t="s">
        <v>107</v>
      </c>
      <c r="C45" s="14" t="s">
        <v>69</v>
      </c>
      <c r="D45" s="16">
        <v>865</v>
      </c>
      <c r="E45" s="16">
        <v>740</v>
      </c>
      <c r="F45" s="16">
        <v>1041</v>
      </c>
      <c r="G45" s="16">
        <v>871</v>
      </c>
      <c r="H45" s="16">
        <v>895</v>
      </c>
      <c r="I45" s="16">
        <v>780</v>
      </c>
      <c r="J45" s="14">
        <v>846</v>
      </c>
      <c r="K45" s="26">
        <v>726</v>
      </c>
      <c r="L45" s="16">
        <v>973</v>
      </c>
      <c r="M45" s="16">
        <v>838</v>
      </c>
      <c r="N45" s="16">
        <v>843</v>
      </c>
      <c r="O45" s="17">
        <v>718</v>
      </c>
      <c r="P45" s="16"/>
      <c r="Q45" s="17"/>
      <c r="R45" s="16">
        <v>926</v>
      </c>
      <c r="S45" s="16">
        <v>791</v>
      </c>
      <c r="T45" s="16"/>
      <c r="U45" s="17"/>
      <c r="V45" s="16"/>
      <c r="W45" s="16"/>
      <c r="X45" s="16"/>
      <c r="Y45" s="17"/>
      <c r="Z45" s="16"/>
      <c r="AA45" s="16"/>
      <c r="AB45" s="14">
        <f t="shared" si="6"/>
        <v>6389</v>
      </c>
      <c r="AC45" s="18">
        <f t="shared" si="7"/>
        <v>182.54285714285714</v>
      </c>
      <c r="AD45" s="18">
        <f t="shared" si="8"/>
        <v>156.1142857142857</v>
      </c>
      <c r="AE45" s="19">
        <f t="shared" si="9"/>
        <v>27.10857142857144</v>
      </c>
    </row>
    <row r="46" spans="1:31" s="20" customFormat="1" ht="15">
      <c r="A46" s="14">
        <f t="shared" si="0"/>
        <v>43</v>
      </c>
      <c r="B46" s="15" t="s">
        <v>169</v>
      </c>
      <c r="C46" s="14" t="s">
        <v>135</v>
      </c>
      <c r="D46" s="16">
        <v>896</v>
      </c>
      <c r="E46" s="16">
        <v>621</v>
      </c>
      <c r="F46" s="16"/>
      <c r="G46" s="17"/>
      <c r="H46" s="16">
        <v>946</v>
      </c>
      <c r="I46" s="17">
        <v>681</v>
      </c>
      <c r="J46" s="26">
        <v>891</v>
      </c>
      <c r="K46" s="27">
        <v>651</v>
      </c>
      <c r="L46" s="16"/>
      <c r="M46" s="17"/>
      <c r="N46" s="16"/>
      <c r="O46" s="17"/>
      <c r="P46" s="16"/>
      <c r="Q46" s="17"/>
      <c r="R46" s="16"/>
      <c r="S46" s="17"/>
      <c r="T46" s="16"/>
      <c r="U46" s="16"/>
      <c r="V46" s="16"/>
      <c r="W46" s="16"/>
      <c r="X46" s="16"/>
      <c r="Y46" s="16"/>
      <c r="Z46" s="16"/>
      <c r="AA46" s="17"/>
      <c r="AB46" s="14">
        <f t="shared" si="6"/>
        <v>2733</v>
      </c>
      <c r="AC46" s="18">
        <f t="shared" si="7"/>
        <v>182.2</v>
      </c>
      <c r="AD46" s="18">
        <f t="shared" si="8"/>
        <v>130.2</v>
      </c>
      <c r="AE46" s="19">
        <f t="shared" si="9"/>
        <v>47.84000000000001</v>
      </c>
    </row>
    <row r="47" spans="1:31" s="20" customFormat="1" ht="15">
      <c r="A47" s="14">
        <f t="shared" si="0"/>
        <v>44</v>
      </c>
      <c r="B47" s="15" t="s">
        <v>189</v>
      </c>
      <c r="C47" s="14" t="s">
        <v>87</v>
      </c>
      <c r="D47" s="16">
        <v>875</v>
      </c>
      <c r="E47" s="17">
        <v>690</v>
      </c>
      <c r="F47" s="16"/>
      <c r="G47" s="17"/>
      <c r="H47" s="16"/>
      <c r="I47" s="17"/>
      <c r="J47" s="16">
        <v>895</v>
      </c>
      <c r="K47" s="16">
        <v>685</v>
      </c>
      <c r="L47" s="16">
        <v>960</v>
      </c>
      <c r="M47" s="17">
        <v>750</v>
      </c>
      <c r="N47" s="22"/>
      <c r="O47" s="23"/>
      <c r="P47" s="16"/>
      <c r="Q47" s="16"/>
      <c r="R47" s="16"/>
      <c r="S47" s="17"/>
      <c r="T47" s="16"/>
      <c r="U47" s="16"/>
      <c r="V47" s="16"/>
      <c r="W47" s="16"/>
      <c r="X47" s="16"/>
      <c r="Y47" s="16"/>
      <c r="Z47" s="16"/>
      <c r="AA47" s="16"/>
      <c r="AB47" s="14">
        <f t="shared" si="6"/>
        <v>2730</v>
      </c>
      <c r="AC47" s="18">
        <f t="shared" si="7"/>
        <v>182</v>
      </c>
      <c r="AD47" s="18">
        <f t="shared" si="8"/>
        <v>141.66666666666669</v>
      </c>
      <c r="AE47" s="19">
        <f t="shared" si="9"/>
        <v>38.66666666666666</v>
      </c>
    </row>
    <row r="48" spans="1:31" s="20" customFormat="1" ht="15">
      <c r="A48" s="14">
        <f t="shared" si="0"/>
        <v>45</v>
      </c>
      <c r="B48" s="15" t="s">
        <v>115</v>
      </c>
      <c r="C48" s="14" t="s">
        <v>133</v>
      </c>
      <c r="D48" s="16">
        <v>946</v>
      </c>
      <c r="E48" s="16">
        <v>646</v>
      </c>
      <c r="F48" s="16">
        <v>911</v>
      </c>
      <c r="G48" s="17">
        <v>666</v>
      </c>
      <c r="H48" s="16">
        <v>910</v>
      </c>
      <c r="I48" s="17">
        <v>675</v>
      </c>
      <c r="J48" s="16">
        <v>863</v>
      </c>
      <c r="K48" s="17">
        <v>633</v>
      </c>
      <c r="L48" s="16">
        <v>979</v>
      </c>
      <c r="M48" s="17">
        <v>744</v>
      </c>
      <c r="N48" s="22">
        <v>872</v>
      </c>
      <c r="O48" s="23">
        <v>652</v>
      </c>
      <c r="P48" s="16"/>
      <c r="Q48" s="17"/>
      <c r="R48" s="16">
        <v>883</v>
      </c>
      <c r="S48" s="16">
        <v>658</v>
      </c>
      <c r="T48" s="16"/>
      <c r="U48" s="16"/>
      <c r="V48" s="16"/>
      <c r="W48" s="17"/>
      <c r="X48" s="16"/>
      <c r="Y48" s="16"/>
      <c r="Z48" s="16"/>
      <c r="AA48" s="16"/>
      <c r="AB48" s="14">
        <f t="shared" si="6"/>
        <v>6364</v>
      </c>
      <c r="AC48" s="18">
        <f t="shared" si="7"/>
        <v>181.82857142857142</v>
      </c>
      <c r="AD48" s="18">
        <f t="shared" si="8"/>
        <v>133.54285714285714</v>
      </c>
      <c r="AE48" s="19">
        <f t="shared" si="9"/>
        <v>45.16571428571429</v>
      </c>
    </row>
    <row r="49" spans="1:31" s="20" customFormat="1" ht="15">
      <c r="A49" s="14">
        <f t="shared" si="0"/>
        <v>46</v>
      </c>
      <c r="B49" s="15" t="s">
        <v>276</v>
      </c>
      <c r="C49" s="14" t="s">
        <v>155</v>
      </c>
      <c r="D49" s="16"/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6"/>
      <c r="Q49" s="17"/>
      <c r="R49" s="16"/>
      <c r="S49" s="17"/>
      <c r="T49" s="16">
        <v>909</v>
      </c>
      <c r="U49" s="16">
        <v>754</v>
      </c>
      <c r="V49" s="16"/>
      <c r="W49" s="16"/>
      <c r="X49" s="16"/>
      <c r="Y49" s="16"/>
      <c r="Z49" s="16"/>
      <c r="AA49" s="16"/>
      <c r="AB49" s="14">
        <f t="shared" si="6"/>
        <v>909</v>
      </c>
      <c r="AC49" s="18">
        <f t="shared" si="7"/>
        <v>181.8</v>
      </c>
      <c r="AD49" s="18">
        <f t="shared" si="8"/>
        <v>150.8</v>
      </c>
      <c r="AE49" s="19">
        <f t="shared" si="9"/>
        <v>31.359999999999992</v>
      </c>
    </row>
    <row r="50" spans="1:31" s="20" customFormat="1" ht="15">
      <c r="A50" s="14">
        <f t="shared" si="0"/>
        <v>47</v>
      </c>
      <c r="B50" s="15" t="s">
        <v>158</v>
      </c>
      <c r="C50" s="14" t="s">
        <v>75</v>
      </c>
      <c r="D50" s="16">
        <v>955</v>
      </c>
      <c r="E50" s="17">
        <v>835</v>
      </c>
      <c r="F50" s="16">
        <v>877</v>
      </c>
      <c r="G50" s="16">
        <v>787</v>
      </c>
      <c r="H50" s="16">
        <v>946</v>
      </c>
      <c r="I50" s="16">
        <v>836</v>
      </c>
      <c r="J50" s="26">
        <v>920</v>
      </c>
      <c r="K50" s="26">
        <v>815</v>
      </c>
      <c r="L50" s="16">
        <v>912</v>
      </c>
      <c r="M50" s="16">
        <v>807</v>
      </c>
      <c r="N50" s="16">
        <v>965</v>
      </c>
      <c r="O50" s="16">
        <v>860</v>
      </c>
      <c r="P50" s="16"/>
      <c r="Q50" s="17"/>
      <c r="R50" s="16"/>
      <c r="S50" s="17"/>
      <c r="T50" s="16"/>
      <c r="U50" s="16"/>
      <c r="V50" s="16"/>
      <c r="W50" s="16"/>
      <c r="X50" s="16">
        <v>786</v>
      </c>
      <c r="Y50" s="16">
        <v>686</v>
      </c>
      <c r="Z50" s="16"/>
      <c r="AA50" s="16"/>
      <c r="AB50" s="14">
        <f t="shared" si="6"/>
        <v>6361</v>
      </c>
      <c r="AC50" s="18">
        <f t="shared" si="7"/>
        <v>181.74285714285713</v>
      </c>
      <c r="AD50" s="18">
        <f t="shared" si="8"/>
        <v>160.74285714285713</v>
      </c>
      <c r="AE50" s="19">
        <f t="shared" si="9"/>
        <v>23.405714285714296</v>
      </c>
    </row>
    <row r="51" spans="1:31" s="20" customFormat="1" ht="15">
      <c r="A51" s="14">
        <f t="shared" si="0"/>
        <v>48</v>
      </c>
      <c r="B51" s="15" t="s">
        <v>121</v>
      </c>
      <c r="C51" s="14" t="s">
        <v>120</v>
      </c>
      <c r="D51" s="16">
        <v>914</v>
      </c>
      <c r="E51" s="17">
        <v>614</v>
      </c>
      <c r="F51" s="16"/>
      <c r="G51" s="17"/>
      <c r="H51" s="16"/>
      <c r="I51" s="17"/>
      <c r="J51" s="16">
        <v>992</v>
      </c>
      <c r="K51" s="17">
        <v>722</v>
      </c>
      <c r="L51" s="16"/>
      <c r="M51" s="17"/>
      <c r="N51" s="16">
        <v>820</v>
      </c>
      <c r="O51" s="17">
        <v>595</v>
      </c>
      <c r="P51" s="25"/>
      <c r="Q51" s="17"/>
      <c r="R51" s="16"/>
      <c r="S51" s="16"/>
      <c r="T51" s="16"/>
      <c r="U51" s="17"/>
      <c r="V51" s="16"/>
      <c r="W51" s="16"/>
      <c r="X51" s="16"/>
      <c r="Y51" s="17"/>
      <c r="Z51" s="16"/>
      <c r="AA51" s="16"/>
      <c r="AB51" s="14">
        <f t="shared" si="6"/>
        <v>2726</v>
      </c>
      <c r="AC51" s="18">
        <f t="shared" si="7"/>
        <v>181.73333333333332</v>
      </c>
      <c r="AD51" s="18">
        <f t="shared" si="8"/>
        <v>128.73333333333332</v>
      </c>
      <c r="AE51" s="19">
        <f t="shared" si="9"/>
        <v>49.01333333333335</v>
      </c>
    </row>
    <row r="52" spans="1:31" s="20" customFormat="1" ht="15">
      <c r="A52" s="14">
        <f t="shared" si="0"/>
        <v>49</v>
      </c>
      <c r="B52" s="15" t="s">
        <v>188</v>
      </c>
      <c r="C52" s="14" t="s">
        <v>77</v>
      </c>
      <c r="D52" s="16">
        <v>908</v>
      </c>
      <c r="E52" s="16">
        <v>608</v>
      </c>
      <c r="F52" s="16"/>
      <c r="G52" s="17"/>
      <c r="H52" s="16"/>
      <c r="I52" s="17"/>
      <c r="J52" s="16"/>
      <c r="K52" s="17"/>
      <c r="L52" s="16"/>
      <c r="M52" s="16"/>
      <c r="N52" s="22"/>
      <c r="O52" s="23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4">
        <f t="shared" si="6"/>
        <v>908</v>
      </c>
      <c r="AC52" s="18">
        <f t="shared" si="7"/>
        <v>181.6</v>
      </c>
      <c r="AD52" s="18">
        <f t="shared" si="8"/>
        <v>121.6</v>
      </c>
      <c r="AE52" s="19">
        <f t="shared" si="9"/>
        <v>54.720000000000006</v>
      </c>
    </row>
    <row r="53" spans="1:31" s="20" customFormat="1" ht="15">
      <c r="A53" s="14">
        <f t="shared" si="0"/>
        <v>50</v>
      </c>
      <c r="B53" s="15" t="s">
        <v>167</v>
      </c>
      <c r="C53" s="14" t="s">
        <v>155</v>
      </c>
      <c r="D53" s="16">
        <v>866</v>
      </c>
      <c r="E53" s="16">
        <v>696</v>
      </c>
      <c r="F53" s="16">
        <v>908</v>
      </c>
      <c r="G53" s="16">
        <v>703</v>
      </c>
      <c r="H53" s="16">
        <v>982</v>
      </c>
      <c r="I53" s="16">
        <v>782</v>
      </c>
      <c r="J53" s="16">
        <v>1000</v>
      </c>
      <c r="K53" s="16">
        <v>820</v>
      </c>
      <c r="L53" s="16">
        <v>873</v>
      </c>
      <c r="M53" s="16">
        <v>717</v>
      </c>
      <c r="N53" s="22">
        <v>817</v>
      </c>
      <c r="O53" s="23">
        <v>652</v>
      </c>
      <c r="P53" s="16"/>
      <c r="Q53" s="17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4">
        <f t="shared" si="6"/>
        <v>5446</v>
      </c>
      <c r="AC53" s="18">
        <f t="shared" si="7"/>
        <v>181.53333333333333</v>
      </c>
      <c r="AD53" s="18">
        <f t="shared" si="8"/>
        <v>145.66666666666669</v>
      </c>
      <c r="AE53" s="19">
        <f t="shared" si="9"/>
        <v>35.466666666666654</v>
      </c>
    </row>
    <row r="54" spans="1:31" s="20" customFormat="1" ht="15">
      <c r="A54" s="14">
        <f t="shared" si="0"/>
        <v>51</v>
      </c>
      <c r="B54" s="15" t="s">
        <v>152</v>
      </c>
      <c r="C54" s="14" t="s">
        <v>71</v>
      </c>
      <c r="D54" s="16">
        <v>880</v>
      </c>
      <c r="E54" s="16">
        <v>865</v>
      </c>
      <c r="F54" s="16">
        <v>966</v>
      </c>
      <c r="G54" s="17">
        <v>896</v>
      </c>
      <c r="H54" s="16">
        <v>912</v>
      </c>
      <c r="I54" s="17">
        <v>857</v>
      </c>
      <c r="J54" s="14">
        <v>834</v>
      </c>
      <c r="K54" s="28">
        <v>774</v>
      </c>
      <c r="L54" s="16">
        <v>995</v>
      </c>
      <c r="M54" s="17">
        <v>915</v>
      </c>
      <c r="N54" s="16">
        <v>908</v>
      </c>
      <c r="O54" s="17">
        <v>838</v>
      </c>
      <c r="P54" s="16"/>
      <c r="Q54" s="17"/>
      <c r="R54" s="16"/>
      <c r="S54" s="16"/>
      <c r="T54" s="16"/>
      <c r="U54" s="17"/>
      <c r="V54" s="16">
        <v>850</v>
      </c>
      <c r="W54" s="17">
        <v>775</v>
      </c>
      <c r="X54" s="16"/>
      <c r="Y54" s="16"/>
      <c r="Z54" s="16"/>
      <c r="AA54" s="16"/>
      <c r="AB54" s="14">
        <f t="shared" si="6"/>
        <v>6345</v>
      </c>
      <c r="AC54" s="18">
        <f t="shared" si="7"/>
        <v>181.28571428571428</v>
      </c>
      <c r="AD54" s="18">
        <f t="shared" si="8"/>
        <v>169.14285714285714</v>
      </c>
      <c r="AE54" s="19">
        <f t="shared" si="9"/>
        <v>16.68571428571429</v>
      </c>
    </row>
    <row r="55" spans="1:31" s="20" customFormat="1" ht="15">
      <c r="A55" s="14">
        <f t="shared" si="0"/>
        <v>52</v>
      </c>
      <c r="B55" s="15" t="s">
        <v>191</v>
      </c>
      <c r="C55" s="14" t="s">
        <v>84</v>
      </c>
      <c r="D55" s="16">
        <v>874</v>
      </c>
      <c r="E55" s="16">
        <v>574</v>
      </c>
      <c r="F55" s="16">
        <v>871</v>
      </c>
      <c r="G55" s="17">
        <v>571</v>
      </c>
      <c r="H55" s="16"/>
      <c r="I55" s="17"/>
      <c r="J55" s="16"/>
      <c r="K55" s="17"/>
      <c r="L55" s="16"/>
      <c r="M55" s="17"/>
      <c r="N55" s="22">
        <v>974</v>
      </c>
      <c r="O55" s="23">
        <v>674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4">
        <f t="shared" si="6"/>
        <v>2719</v>
      </c>
      <c r="AC55" s="18">
        <f t="shared" si="7"/>
        <v>181.26666666666668</v>
      </c>
      <c r="AD55" s="18">
        <f t="shared" si="8"/>
        <v>121.26666666666668</v>
      </c>
      <c r="AE55" s="19">
        <f t="shared" si="9"/>
        <v>54.98666666666666</v>
      </c>
    </row>
    <row r="56" spans="1:31" s="20" customFormat="1" ht="15">
      <c r="A56" s="14">
        <f>A55+1</f>
        <v>53</v>
      </c>
      <c r="B56" s="15" t="s">
        <v>116</v>
      </c>
      <c r="C56" s="14" t="s">
        <v>133</v>
      </c>
      <c r="D56" s="16">
        <v>955</v>
      </c>
      <c r="E56" s="17">
        <v>670</v>
      </c>
      <c r="F56" s="16">
        <v>909</v>
      </c>
      <c r="G56" s="16">
        <v>684</v>
      </c>
      <c r="H56" s="16">
        <v>800</v>
      </c>
      <c r="I56" s="17">
        <v>580</v>
      </c>
      <c r="J56" s="16">
        <v>925</v>
      </c>
      <c r="K56" s="16">
        <v>680</v>
      </c>
      <c r="L56" s="16">
        <v>899</v>
      </c>
      <c r="M56" s="16">
        <v>664</v>
      </c>
      <c r="N56" s="16">
        <v>886</v>
      </c>
      <c r="O56" s="16">
        <v>651</v>
      </c>
      <c r="P56" s="16"/>
      <c r="Q56" s="16"/>
      <c r="R56" s="16">
        <v>963</v>
      </c>
      <c r="S56" s="16">
        <v>728</v>
      </c>
      <c r="T56" s="16"/>
      <c r="U56" s="16"/>
      <c r="V56" s="16"/>
      <c r="W56" s="16"/>
      <c r="X56" s="16"/>
      <c r="Y56" s="16"/>
      <c r="Z56" s="16"/>
      <c r="AA56" s="16"/>
      <c r="AB56" s="14">
        <f t="shared" si="6"/>
        <v>6337</v>
      </c>
      <c r="AC56" s="18">
        <f t="shared" si="7"/>
        <v>181.05714285714288</v>
      </c>
      <c r="AD56" s="18">
        <f t="shared" si="8"/>
        <v>133.05714285714288</v>
      </c>
      <c r="AE56" s="19">
        <f t="shared" si="9"/>
        <v>45.5542857142857</v>
      </c>
    </row>
    <row r="57" spans="1:31" s="20" customFormat="1" ht="15">
      <c r="A57" s="14">
        <f t="shared" si="0"/>
        <v>54</v>
      </c>
      <c r="B57" s="15" t="s">
        <v>113</v>
      </c>
      <c r="C57" s="14" t="s">
        <v>65</v>
      </c>
      <c r="D57" s="16">
        <v>958</v>
      </c>
      <c r="E57" s="17">
        <v>898</v>
      </c>
      <c r="F57" s="16">
        <v>989</v>
      </c>
      <c r="G57" s="17">
        <v>949</v>
      </c>
      <c r="H57" s="16">
        <v>947</v>
      </c>
      <c r="I57" s="17">
        <v>927</v>
      </c>
      <c r="J57" s="16">
        <v>838</v>
      </c>
      <c r="K57" s="17">
        <v>818</v>
      </c>
      <c r="L57" s="16">
        <v>925</v>
      </c>
      <c r="M57" s="17">
        <v>885</v>
      </c>
      <c r="N57" s="16">
        <v>796</v>
      </c>
      <c r="O57" s="17">
        <v>751</v>
      </c>
      <c r="P57" s="16"/>
      <c r="Q57" s="17"/>
      <c r="R57" s="16"/>
      <c r="S57" s="17"/>
      <c r="T57" s="16"/>
      <c r="U57" s="16"/>
      <c r="V57" s="16"/>
      <c r="W57" s="16"/>
      <c r="X57" s="16">
        <v>883</v>
      </c>
      <c r="Y57" s="16">
        <v>818</v>
      </c>
      <c r="Z57" s="16"/>
      <c r="AA57" s="16"/>
      <c r="AB57" s="14">
        <f t="shared" si="6"/>
        <v>6336</v>
      </c>
      <c r="AC57" s="18">
        <f t="shared" si="7"/>
        <v>181.0285714285714</v>
      </c>
      <c r="AD57" s="18">
        <f t="shared" si="8"/>
        <v>172.74285714285713</v>
      </c>
      <c r="AE57" s="19">
        <f t="shared" si="9"/>
        <v>13.805714285714295</v>
      </c>
    </row>
    <row r="58" spans="1:31" s="20" customFormat="1" ht="15">
      <c r="A58" s="14">
        <f t="shared" si="0"/>
        <v>55</v>
      </c>
      <c r="B58" s="15" t="s">
        <v>215</v>
      </c>
      <c r="C58" s="14" t="s">
        <v>87</v>
      </c>
      <c r="D58" s="16"/>
      <c r="E58" s="16"/>
      <c r="F58" s="16">
        <v>894</v>
      </c>
      <c r="G58" s="17">
        <v>714</v>
      </c>
      <c r="H58" s="16"/>
      <c r="I58" s="17"/>
      <c r="J58" s="26"/>
      <c r="K58" s="26"/>
      <c r="L58" s="16"/>
      <c r="M58" s="16"/>
      <c r="N58" s="16">
        <v>915</v>
      </c>
      <c r="O58" s="17">
        <v>725</v>
      </c>
      <c r="P58" s="16"/>
      <c r="Q58" s="17"/>
      <c r="R58" s="16"/>
      <c r="S58" s="16"/>
      <c r="T58" s="16"/>
      <c r="U58" s="17"/>
      <c r="V58" s="16"/>
      <c r="W58" s="16"/>
      <c r="X58" s="16"/>
      <c r="Y58" s="16"/>
      <c r="Z58" s="16"/>
      <c r="AA58" s="16"/>
      <c r="AB58" s="14">
        <f t="shared" si="6"/>
        <v>1809</v>
      </c>
      <c r="AC58" s="18">
        <f t="shared" si="7"/>
        <v>180.9</v>
      </c>
      <c r="AD58" s="18">
        <f t="shared" si="8"/>
        <v>143.9</v>
      </c>
      <c r="AE58" s="19">
        <f t="shared" si="9"/>
        <v>36.879999999999995</v>
      </c>
    </row>
    <row r="59" spans="1:31" s="20" customFormat="1" ht="15">
      <c r="A59" s="14">
        <f t="shared" si="0"/>
        <v>56</v>
      </c>
      <c r="B59" s="15" t="s">
        <v>149</v>
      </c>
      <c r="C59" s="14" t="s">
        <v>73</v>
      </c>
      <c r="D59" s="16">
        <v>834</v>
      </c>
      <c r="E59" s="16">
        <v>719</v>
      </c>
      <c r="F59" s="16">
        <v>1023</v>
      </c>
      <c r="G59" s="16">
        <v>838</v>
      </c>
      <c r="H59" s="16">
        <v>881</v>
      </c>
      <c r="I59" s="17">
        <v>746</v>
      </c>
      <c r="J59" s="16">
        <v>879</v>
      </c>
      <c r="K59" s="16">
        <v>734</v>
      </c>
      <c r="L59" s="16"/>
      <c r="M59" s="16"/>
      <c r="N59" s="22"/>
      <c r="O59" s="23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4">
        <f t="shared" si="6"/>
        <v>3617</v>
      </c>
      <c r="AC59" s="18">
        <f t="shared" si="7"/>
        <v>180.85</v>
      </c>
      <c r="AD59" s="18">
        <f t="shared" si="8"/>
        <v>151.85</v>
      </c>
      <c r="AE59" s="19">
        <f t="shared" si="9"/>
        <v>30.520000000000007</v>
      </c>
    </row>
    <row r="60" spans="1:31" s="20" customFormat="1" ht="15">
      <c r="A60" s="14">
        <f t="shared" si="0"/>
        <v>57</v>
      </c>
      <c r="B60" s="15" t="s">
        <v>130</v>
      </c>
      <c r="C60" s="14" t="s">
        <v>72</v>
      </c>
      <c r="D60" s="16">
        <v>996</v>
      </c>
      <c r="E60" s="16">
        <v>931</v>
      </c>
      <c r="F60" s="16">
        <v>881</v>
      </c>
      <c r="G60" s="16">
        <v>866</v>
      </c>
      <c r="H60" s="16">
        <v>909</v>
      </c>
      <c r="I60" s="17">
        <v>869</v>
      </c>
      <c r="J60" s="26">
        <v>832</v>
      </c>
      <c r="K60" s="26">
        <v>782</v>
      </c>
      <c r="L60" s="16"/>
      <c r="M60" s="17"/>
      <c r="N60" s="16">
        <v>828</v>
      </c>
      <c r="O60" s="17">
        <v>758</v>
      </c>
      <c r="P60" s="16"/>
      <c r="Q60" s="17"/>
      <c r="R60" s="16"/>
      <c r="S60" s="16"/>
      <c r="T60" s="16">
        <v>949</v>
      </c>
      <c r="U60" s="16">
        <v>864</v>
      </c>
      <c r="V60" s="16">
        <v>934</v>
      </c>
      <c r="W60" s="16">
        <v>849</v>
      </c>
      <c r="X60" s="16"/>
      <c r="Y60" s="17"/>
      <c r="Z60" s="16"/>
      <c r="AA60" s="16"/>
      <c r="AB60" s="14">
        <f t="shared" si="6"/>
        <v>6329</v>
      </c>
      <c r="AC60" s="18">
        <f t="shared" si="7"/>
        <v>180.82857142857142</v>
      </c>
      <c r="AD60" s="18">
        <f t="shared" si="8"/>
        <v>169.1142857142857</v>
      </c>
      <c r="AE60" s="19">
        <f t="shared" si="9"/>
        <v>16.708571428571442</v>
      </c>
    </row>
    <row r="61" spans="1:31" s="20" customFormat="1" ht="15" customHeight="1">
      <c r="A61" s="14">
        <f t="shared" si="0"/>
        <v>58</v>
      </c>
      <c r="B61" s="15" t="s">
        <v>243</v>
      </c>
      <c r="C61" s="14" t="s">
        <v>69</v>
      </c>
      <c r="D61" s="16"/>
      <c r="E61" s="17"/>
      <c r="F61" s="16"/>
      <c r="G61" s="17"/>
      <c r="H61" s="16"/>
      <c r="I61" s="17"/>
      <c r="J61" s="16">
        <v>903</v>
      </c>
      <c r="K61" s="16">
        <v>678</v>
      </c>
      <c r="L61" s="16"/>
      <c r="M61" s="17"/>
      <c r="N61" s="22"/>
      <c r="O61" s="23"/>
      <c r="P61" s="16"/>
      <c r="Q61" s="16"/>
      <c r="R61" s="16"/>
      <c r="S61" s="17"/>
      <c r="T61" s="16"/>
      <c r="U61" s="16"/>
      <c r="V61" s="16"/>
      <c r="W61" s="16"/>
      <c r="X61" s="16"/>
      <c r="Y61" s="16"/>
      <c r="Z61" s="16"/>
      <c r="AA61" s="16"/>
      <c r="AB61" s="14">
        <f t="shared" si="6"/>
        <v>903</v>
      </c>
      <c r="AC61" s="18">
        <f t="shared" si="7"/>
        <v>180.6</v>
      </c>
      <c r="AD61" s="18">
        <f t="shared" si="8"/>
        <v>135.6</v>
      </c>
      <c r="AE61" s="19">
        <f t="shared" si="9"/>
        <v>43.52000000000001</v>
      </c>
    </row>
    <row r="62" spans="1:31" s="20" customFormat="1" ht="15">
      <c r="A62" s="14">
        <f t="shared" si="0"/>
        <v>59</v>
      </c>
      <c r="B62" s="15" t="s">
        <v>117</v>
      </c>
      <c r="C62" s="14" t="s">
        <v>70</v>
      </c>
      <c r="D62" s="16">
        <v>911</v>
      </c>
      <c r="E62" s="16">
        <v>746</v>
      </c>
      <c r="F62" s="16">
        <v>832</v>
      </c>
      <c r="G62" s="16">
        <v>667</v>
      </c>
      <c r="H62" s="16">
        <v>931</v>
      </c>
      <c r="I62" s="17">
        <v>736</v>
      </c>
      <c r="J62" s="14">
        <v>909</v>
      </c>
      <c r="K62" s="26">
        <v>724</v>
      </c>
      <c r="L62" s="16">
        <v>929</v>
      </c>
      <c r="M62" s="17">
        <v>744</v>
      </c>
      <c r="N62" s="16">
        <v>902</v>
      </c>
      <c r="O62" s="17">
        <v>722</v>
      </c>
      <c r="P62" s="16"/>
      <c r="Q62" s="17"/>
      <c r="R62" s="16"/>
      <c r="S62" s="16"/>
      <c r="T62" s="16"/>
      <c r="U62" s="17"/>
      <c r="V62" s="16"/>
      <c r="W62" s="16"/>
      <c r="X62" s="16"/>
      <c r="Y62" s="17"/>
      <c r="Z62" s="16"/>
      <c r="AA62" s="16"/>
      <c r="AB62" s="14">
        <f t="shared" si="6"/>
        <v>5414</v>
      </c>
      <c r="AC62" s="18">
        <f t="shared" si="7"/>
        <v>180.46666666666667</v>
      </c>
      <c r="AD62" s="18">
        <f t="shared" si="8"/>
        <v>144.63333333333333</v>
      </c>
      <c r="AE62" s="19">
        <f t="shared" si="9"/>
        <v>36.293333333333344</v>
      </c>
    </row>
    <row r="63" spans="1:31" s="20" customFormat="1" ht="15">
      <c r="A63" s="14">
        <f t="shared" si="0"/>
        <v>60</v>
      </c>
      <c r="B63" s="15" t="s">
        <v>111</v>
      </c>
      <c r="C63" s="14" t="s">
        <v>112</v>
      </c>
      <c r="D63" s="16">
        <v>892</v>
      </c>
      <c r="E63" s="16">
        <v>727</v>
      </c>
      <c r="F63" s="16">
        <v>887</v>
      </c>
      <c r="G63" s="16">
        <v>707</v>
      </c>
      <c r="H63" s="16">
        <v>922</v>
      </c>
      <c r="I63" s="17">
        <v>737</v>
      </c>
      <c r="J63" s="16">
        <v>888</v>
      </c>
      <c r="K63" s="16">
        <v>708</v>
      </c>
      <c r="L63" s="16">
        <v>909</v>
      </c>
      <c r="M63" s="17">
        <v>724</v>
      </c>
      <c r="N63" s="16">
        <v>975</v>
      </c>
      <c r="O63" s="16">
        <v>790</v>
      </c>
      <c r="P63" s="16"/>
      <c r="Q63" s="17"/>
      <c r="R63" s="16"/>
      <c r="S63" s="16"/>
      <c r="T63" s="16"/>
      <c r="U63" s="16"/>
      <c r="V63" s="16"/>
      <c r="W63" s="16"/>
      <c r="X63" s="16">
        <v>833</v>
      </c>
      <c r="Y63" s="17">
        <v>658</v>
      </c>
      <c r="Z63" s="16"/>
      <c r="AA63" s="16"/>
      <c r="AB63" s="14">
        <f t="shared" si="6"/>
        <v>6306</v>
      </c>
      <c r="AC63" s="18">
        <f t="shared" si="7"/>
        <v>180.17142857142858</v>
      </c>
      <c r="AD63" s="18">
        <f t="shared" si="8"/>
        <v>144.31428571428572</v>
      </c>
      <c r="AE63" s="19">
        <f t="shared" si="9"/>
        <v>36.54857142857143</v>
      </c>
    </row>
    <row r="64" spans="1:31" s="20" customFormat="1" ht="15">
      <c r="A64" s="14">
        <f t="shared" si="0"/>
        <v>61</v>
      </c>
      <c r="B64" s="15" t="s">
        <v>214</v>
      </c>
      <c r="C64" s="14" t="s">
        <v>67</v>
      </c>
      <c r="D64" s="16"/>
      <c r="E64" s="17"/>
      <c r="F64" s="16">
        <v>901</v>
      </c>
      <c r="G64" s="16">
        <v>601</v>
      </c>
      <c r="H64" s="16">
        <v>891</v>
      </c>
      <c r="I64" s="16">
        <v>611</v>
      </c>
      <c r="J64" s="26">
        <v>944</v>
      </c>
      <c r="K64" s="26">
        <v>669</v>
      </c>
      <c r="L64" s="16">
        <v>887</v>
      </c>
      <c r="M64" s="16">
        <v>627</v>
      </c>
      <c r="N64" s="16">
        <v>880</v>
      </c>
      <c r="O64" s="17">
        <v>620</v>
      </c>
      <c r="P64" s="16"/>
      <c r="Q64" s="17"/>
      <c r="R64" s="16"/>
      <c r="S64" s="16"/>
      <c r="T64" s="16"/>
      <c r="U64" s="17"/>
      <c r="V64" s="16"/>
      <c r="W64" s="16"/>
      <c r="X64" s="16"/>
      <c r="Y64" s="16"/>
      <c r="Z64" s="16"/>
      <c r="AA64" s="16"/>
      <c r="AB64" s="14">
        <f t="shared" si="6"/>
        <v>4503</v>
      </c>
      <c r="AC64" s="18">
        <f t="shared" si="7"/>
        <v>180.12</v>
      </c>
      <c r="AD64" s="18">
        <f t="shared" si="8"/>
        <v>125.12</v>
      </c>
      <c r="AE64" s="19">
        <f t="shared" si="9"/>
        <v>51.903999999999996</v>
      </c>
    </row>
    <row r="65" spans="1:31" s="20" customFormat="1" ht="15">
      <c r="A65" s="14">
        <f t="shared" si="0"/>
        <v>62</v>
      </c>
      <c r="B65" s="15" t="s">
        <v>218</v>
      </c>
      <c r="C65" s="14" t="s">
        <v>79</v>
      </c>
      <c r="D65" s="16"/>
      <c r="E65" s="16"/>
      <c r="F65" s="16">
        <v>969</v>
      </c>
      <c r="G65" s="16">
        <v>919</v>
      </c>
      <c r="H65" s="16"/>
      <c r="I65" s="16"/>
      <c r="J65" s="16"/>
      <c r="K65" s="16"/>
      <c r="L65" s="16">
        <v>828</v>
      </c>
      <c r="M65" s="16">
        <v>803</v>
      </c>
      <c r="N65" s="16"/>
      <c r="O65" s="17"/>
      <c r="P65" s="16"/>
      <c r="Q65" s="17"/>
      <c r="R65" s="16"/>
      <c r="S65" s="16"/>
      <c r="T65" s="16"/>
      <c r="U65" s="17"/>
      <c r="V65" s="16"/>
      <c r="W65" s="16"/>
      <c r="X65" s="16"/>
      <c r="Y65" s="16"/>
      <c r="Z65" s="16"/>
      <c r="AA65" s="16"/>
      <c r="AB65" s="14">
        <f t="shared" si="6"/>
        <v>1797</v>
      </c>
      <c r="AC65" s="18">
        <f t="shared" si="7"/>
        <v>179.7</v>
      </c>
      <c r="AD65" s="18">
        <f t="shared" si="8"/>
        <v>172.2</v>
      </c>
      <c r="AE65" s="19">
        <f t="shared" si="9"/>
        <v>14.240000000000009</v>
      </c>
    </row>
    <row r="66" spans="1:31" s="20" customFormat="1" ht="15">
      <c r="A66" s="14">
        <f t="shared" si="0"/>
        <v>63</v>
      </c>
      <c r="B66" s="15" t="s">
        <v>159</v>
      </c>
      <c r="C66" s="14" t="s">
        <v>82</v>
      </c>
      <c r="D66" s="16">
        <v>819</v>
      </c>
      <c r="E66" s="17">
        <v>684</v>
      </c>
      <c r="F66" s="16">
        <v>971</v>
      </c>
      <c r="G66" s="17">
        <v>756</v>
      </c>
      <c r="H66" s="16">
        <v>916</v>
      </c>
      <c r="I66" s="16">
        <v>731</v>
      </c>
      <c r="J66" s="26">
        <v>900</v>
      </c>
      <c r="K66" s="27">
        <v>720</v>
      </c>
      <c r="L66" s="16">
        <v>886</v>
      </c>
      <c r="M66" s="17">
        <v>706</v>
      </c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6"/>
      <c r="Z66" s="16"/>
      <c r="AA66" s="17"/>
      <c r="AB66" s="14">
        <f t="shared" si="6"/>
        <v>4492</v>
      </c>
      <c r="AC66" s="18">
        <f t="shared" si="7"/>
        <v>179.68</v>
      </c>
      <c r="AD66" s="18">
        <f t="shared" si="8"/>
        <v>143.88</v>
      </c>
      <c r="AE66" s="19">
        <f t="shared" si="9"/>
        <v>36.89600000000001</v>
      </c>
    </row>
    <row r="67" spans="1:31" s="20" customFormat="1" ht="15">
      <c r="A67" s="14">
        <f t="shared" si="0"/>
        <v>64</v>
      </c>
      <c r="B67" s="24" t="s">
        <v>226</v>
      </c>
      <c r="C67" s="14" t="s">
        <v>84</v>
      </c>
      <c r="D67" s="16"/>
      <c r="E67" s="17"/>
      <c r="F67" s="16"/>
      <c r="G67" s="16"/>
      <c r="H67" s="16">
        <v>794</v>
      </c>
      <c r="I67" s="17">
        <v>494</v>
      </c>
      <c r="J67" s="16"/>
      <c r="K67" s="17"/>
      <c r="L67" s="16">
        <v>849</v>
      </c>
      <c r="M67" s="17">
        <v>549</v>
      </c>
      <c r="N67" s="16">
        <v>1052</v>
      </c>
      <c r="O67" s="17">
        <v>752</v>
      </c>
      <c r="P67" s="16"/>
      <c r="Q67" s="17"/>
      <c r="R67" s="16"/>
      <c r="S67" s="17"/>
      <c r="T67" s="16"/>
      <c r="U67" s="16"/>
      <c r="V67" s="16"/>
      <c r="W67" s="17"/>
      <c r="X67" s="16"/>
      <c r="Y67" s="16"/>
      <c r="Z67" s="16"/>
      <c r="AA67" s="16"/>
      <c r="AB67" s="14">
        <f t="shared" si="6"/>
        <v>2695</v>
      </c>
      <c r="AC67" s="18">
        <f t="shared" si="7"/>
        <v>179.66666666666669</v>
      </c>
      <c r="AD67" s="18">
        <f t="shared" si="8"/>
        <v>119.66666666666667</v>
      </c>
      <c r="AE67" s="19">
        <f t="shared" si="9"/>
        <v>56.266666666666666</v>
      </c>
    </row>
    <row r="68" spans="1:31" s="20" customFormat="1" ht="15">
      <c r="A68" s="14">
        <f aca="true" t="shared" si="10" ref="A68:A112">A67+1</f>
        <v>65</v>
      </c>
      <c r="B68" s="15" t="s">
        <v>205</v>
      </c>
      <c r="C68" s="14" t="s">
        <v>81</v>
      </c>
      <c r="D68" s="16"/>
      <c r="E68" s="17"/>
      <c r="F68" s="16">
        <v>883</v>
      </c>
      <c r="G68" s="16">
        <v>648</v>
      </c>
      <c r="H68" s="16"/>
      <c r="I68" s="16"/>
      <c r="J68" s="16"/>
      <c r="K68" s="16"/>
      <c r="L68" s="16">
        <v>911</v>
      </c>
      <c r="M68" s="16">
        <v>671</v>
      </c>
      <c r="N68" s="22"/>
      <c r="O68" s="23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4">
        <f t="shared" si="6"/>
        <v>1794</v>
      </c>
      <c r="AC68" s="18">
        <f aca="true" t="shared" si="11" ref="AC68:AC99">AVERAGE(D68,F68,H68,J68,L68,N68,R68,P68,T68,V68,X68,Z68)/5</f>
        <v>179.4</v>
      </c>
      <c r="AD68" s="18">
        <f aca="true" t="shared" si="12" ref="AD68:AD99">AVERAGE(E68,G68,I68,K68,M68,O68,S68,Q68,U68,W68,Y68,AA68)/5</f>
        <v>131.9</v>
      </c>
      <c r="AE68" s="19">
        <f t="shared" si="9"/>
        <v>46.48</v>
      </c>
    </row>
    <row r="69" spans="1:31" s="20" customFormat="1" ht="15">
      <c r="A69" s="14">
        <f t="shared" si="10"/>
        <v>66</v>
      </c>
      <c r="B69" s="15" t="s">
        <v>217</v>
      </c>
      <c r="C69" s="14" t="s">
        <v>77</v>
      </c>
      <c r="D69" s="16"/>
      <c r="E69" s="16"/>
      <c r="F69" s="16">
        <v>896</v>
      </c>
      <c r="G69" s="17">
        <v>651</v>
      </c>
      <c r="H69" s="16"/>
      <c r="I69" s="17"/>
      <c r="J69" s="16"/>
      <c r="K69" s="17"/>
      <c r="L69" s="16"/>
      <c r="M69" s="17"/>
      <c r="N69" s="22"/>
      <c r="O69" s="23"/>
      <c r="P69" s="16"/>
      <c r="Q69" s="16"/>
      <c r="R69" s="16"/>
      <c r="S69" s="16"/>
      <c r="T69" s="16"/>
      <c r="U69" s="16"/>
      <c r="V69" s="16"/>
      <c r="W69" s="17"/>
      <c r="X69" s="16"/>
      <c r="Y69" s="17"/>
      <c r="Z69" s="16"/>
      <c r="AA69" s="16"/>
      <c r="AB69" s="14">
        <f t="shared" si="6"/>
        <v>896</v>
      </c>
      <c r="AC69" s="18">
        <f t="shared" si="11"/>
        <v>179.2</v>
      </c>
      <c r="AD69" s="18">
        <f t="shared" si="12"/>
        <v>130.2</v>
      </c>
      <c r="AE69" s="19">
        <f t="shared" si="9"/>
        <v>47.84000000000001</v>
      </c>
    </row>
    <row r="70" spans="1:31" s="20" customFormat="1" ht="15">
      <c r="A70" s="14">
        <f>A69+1</f>
        <v>67</v>
      </c>
      <c r="B70" s="15" t="s">
        <v>100</v>
      </c>
      <c r="C70" s="14" t="s">
        <v>63</v>
      </c>
      <c r="D70" s="16">
        <v>880</v>
      </c>
      <c r="E70" s="17">
        <v>580</v>
      </c>
      <c r="F70" s="16">
        <v>878</v>
      </c>
      <c r="G70" s="17">
        <v>583</v>
      </c>
      <c r="H70" s="16">
        <v>892</v>
      </c>
      <c r="I70" s="17">
        <v>597</v>
      </c>
      <c r="J70" s="16">
        <v>899</v>
      </c>
      <c r="K70" s="17">
        <v>609</v>
      </c>
      <c r="L70" s="16">
        <v>918</v>
      </c>
      <c r="M70" s="17">
        <v>633</v>
      </c>
      <c r="N70" s="16">
        <v>872</v>
      </c>
      <c r="O70" s="17">
        <v>592</v>
      </c>
      <c r="P70" s="16"/>
      <c r="Q70" s="17"/>
      <c r="R70" s="16"/>
      <c r="S70" s="16"/>
      <c r="T70" s="16"/>
      <c r="U70" s="17"/>
      <c r="V70" s="16"/>
      <c r="W70" s="16"/>
      <c r="X70" s="16"/>
      <c r="Y70" s="16"/>
      <c r="Z70" s="16"/>
      <c r="AA70" s="16"/>
      <c r="AB70" s="14">
        <f t="shared" si="6"/>
        <v>5339</v>
      </c>
      <c r="AC70" s="18">
        <f t="shared" si="11"/>
        <v>177.96666666666667</v>
      </c>
      <c r="AD70" s="18">
        <f t="shared" si="12"/>
        <v>119.8</v>
      </c>
      <c r="AE70" s="19">
        <f t="shared" si="9"/>
        <v>56.160000000000004</v>
      </c>
    </row>
    <row r="71" spans="1:31" s="20" customFormat="1" ht="15">
      <c r="A71" s="14">
        <f t="shared" si="10"/>
        <v>68</v>
      </c>
      <c r="B71" s="15" t="s">
        <v>168</v>
      </c>
      <c r="C71" s="14" t="s">
        <v>135</v>
      </c>
      <c r="D71" s="16">
        <v>958</v>
      </c>
      <c r="E71" s="16">
        <v>718</v>
      </c>
      <c r="F71" s="16">
        <v>829</v>
      </c>
      <c r="G71" s="17">
        <v>644</v>
      </c>
      <c r="H71" s="16">
        <v>829</v>
      </c>
      <c r="I71" s="16">
        <v>614</v>
      </c>
      <c r="J71" s="16">
        <v>755</v>
      </c>
      <c r="K71" s="16">
        <v>520</v>
      </c>
      <c r="L71" s="16">
        <v>936</v>
      </c>
      <c r="M71" s="17">
        <v>676</v>
      </c>
      <c r="N71" s="16">
        <v>896</v>
      </c>
      <c r="O71" s="17">
        <v>646</v>
      </c>
      <c r="P71" s="16"/>
      <c r="Q71" s="17"/>
      <c r="R71" s="16">
        <v>935</v>
      </c>
      <c r="S71" s="16">
        <v>685</v>
      </c>
      <c r="T71" s="16">
        <v>978</v>
      </c>
      <c r="U71" s="17">
        <v>733</v>
      </c>
      <c r="V71" s="16"/>
      <c r="W71" s="16"/>
      <c r="X71" s="16"/>
      <c r="Y71" s="17"/>
      <c r="Z71" s="16"/>
      <c r="AA71" s="16"/>
      <c r="AB71" s="14">
        <f t="shared" si="6"/>
        <v>7116</v>
      </c>
      <c r="AC71" s="18">
        <f t="shared" si="11"/>
        <v>177.9</v>
      </c>
      <c r="AD71" s="18">
        <f t="shared" si="12"/>
        <v>130.9</v>
      </c>
      <c r="AE71" s="19">
        <f t="shared" si="9"/>
        <v>47.28</v>
      </c>
    </row>
    <row r="72" spans="1:31" s="20" customFormat="1" ht="15">
      <c r="A72" s="14">
        <f t="shared" si="10"/>
        <v>69</v>
      </c>
      <c r="B72" s="15" t="s">
        <v>106</v>
      </c>
      <c r="C72" s="14" t="s">
        <v>69</v>
      </c>
      <c r="D72" s="16">
        <v>923</v>
      </c>
      <c r="E72" s="16">
        <v>733</v>
      </c>
      <c r="F72" s="16">
        <v>887</v>
      </c>
      <c r="G72" s="17">
        <v>712</v>
      </c>
      <c r="H72" s="16">
        <v>859</v>
      </c>
      <c r="I72" s="16">
        <v>679</v>
      </c>
      <c r="J72" s="16"/>
      <c r="K72" s="16"/>
      <c r="L72" s="16">
        <v>903</v>
      </c>
      <c r="M72" s="17">
        <v>708</v>
      </c>
      <c r="N72" s="16">
        <v>891</v>
      </c>
      <c r="O72" s="17">
        <v>696</v>
      </c>
      <c r="P72" s="16"/>
      <c r="Q72" s="16"/>
      <c r="R72" s="16">
        <v>873</v>
      </c>
      <c r="S72" s="16">
        <v>678</v>
      </c>
      <c r="T72" s="16"/>
      <c r="U72" s="16"/>
      <c r="V72" s="16"/>
      <c r="W72" s="17"/>
      <c r="X72" s="16"/>
      <c r="Y72" s="16"/>
      <c r="Z72" s="16"/>
      <c r="AA72" s="16"/>
      <c r="AB72" s="14">
        <f t="shared" si="6"/>
        <v>5336</v>
      </c>
      <c r="AC72" s="18">
        <f t="shared" si="11"/>
        <v>177.86666666666667</v>
      </c>
      <c r="AD72" s="18">
        <f t="shared" si="12"/>
        <v>140.2</v>
      </c>
      <c r="AE72" s="19">
        <f t="shared" si="9"/>
        <v>39.84000000000001</v>
      </c>
    </row>
    <row r="73" spans="1:31" s="20" customFormat="1" ht="15">
      <c r="A73" s="14">
        <f t="shared" si="10"/>
        <v>70</v>
      </c>
      <c r="B73" s="15" t="s">
        <v>131</v>
      </c>
      <c r="C73" s="14" t="s">
        <v>72</v>
      </c>
      <c r="D73" s="16">
        <v>949</v>
      </c>
      <c r="E73" s="17">
        <v>834</v>
      </c>
      <c r="F73" s="16">
        <v>943</v>
      </c>
      <c r="G73" s="16">
        <v>848</v>
      </c>
      <c r="H73" s="16"/>
      <c r="I73" s="16"/>
      <c r="J73" s="16">
        <v>897</v>
      </c>
      <c r="K73" s="17">
        <v>812</v>
      </c>
      <c r="L73" s="16">
        <v>880</v>
      </c>
      <c r="M73" s="16">
        <v>785</v>
      </c>
      <c r="N73" s="16">
        <v>914</v>
      </c>
      <c r="O73" s="16">
        <v>809</v>
      </c>
      <c r="P73" s="16"/>
      <c r="Q73" s="17"/>
      <c r="R73" s="16"/>
      <c r="S73" s="17"/>
      <c r="T73" s="16">
        <v>933</v>
      </c>
      <c r="U73" s="16">
        <v>828</v>
      </c>
      <c r="V73" s="16">
        <v>700</v>
      </c>
      <c r="W73" s="16">
        <v>595</v>
      </c>
      <c r="X73" s="16"/>
      <c r="Y73" s="16"/>
      <c r="Z73" s="16"/>
      <c r="AA73" s="16"/>
      <c r="AB73" s="14">
        <f t="shared" si="6"/>
        <v>6216</v>
      </c>
      <c r="AC73" s="18">
        <f t="shared" si="11"/>
        <v>177.6</v>
      </c>
      <c r="AD73" s="18">
        <f t="shared" si="12"/>
        <v>157.45714285714286</v>
      </c>
      <c r="AE73" s="19">
        <f t="shared" si="9"/>
        <v>26.034285714285716</v>
      </c>
    </row>
    <row r="74" spans="1:31" s="20" customFormat="1" ht="15">
      <c r="A74" s="14">
        <f t="shared" si="10"/>
        <v>71</v>
      </c>
      <c r="B74" s="15" t="s">
        <v>227</v>
      </c>
      <c r="C74" s="14" t="s">
        <v>84</v>
      </c>
      <c r="D74" s="16"/>
      <c r="E74" s="16"/>
      <c r="F74" s="16"/>
      <c r="G74" s="17"/>
      <c r="H74" s="16">
        <v>881</v>
      </c>
      <c r="I74" s="16">
        <v>581</v>
      </c>
      <c r="J74" s="16"/>
      <c r="K74" s="16"/>
      <c r="L74" s="16"/>
      <c r="M74" s="17"/>
      <c r="N74" s="22"/>
      <c r="O74" s="23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4">
        <f t="shared" si="6"/>
        <v>881</v>
      </c>
      <c r="AC74" s="18">
        <f t="shared" si="11"/>
        <v>176.2</v>
      </c>
      <c r="AD74" s="18">
        <f t="shared" si="12"/>
        <v>116.2</v>
      </c>
      <c r="AE74" s="19">
        <f aca="true" t="shared" si="13" ref="AE74:AE98">IF((190-AD74)*0.8&gt;60,60,(190-AD74)*0.8)</f>
        <v>59.04</v>
      </c>
    </row>
    <row r="75" spans="1:31" s="20" customFormat="1" ht="15">
      <c r="A75" s="14">
        <f t="shared" si="10"/>
        <v>72</v>
      </c>
      <c r="B75" s="15" t="s">
        <v>118</v>
      </c>
      <c r="C75" s="14" t="s">
        <v>70</v>
      </c>
      <c r="D75" s="16">
        <v>901</v>
      </c>
      <c r="E75" s="17">
        <v>681</v>
      </c>
      <c r="F75" s="16"/>
      <c r="G75" s="16"/>
      <c r="H75" s="16">
        <v>880</v>
      </c>
      <c r="I75" s="16">
        <v>665</v>
      </c>
      <c r="J75" s="16">
        <v>849</v>
      </c>
      <c r="K75" s="16">
        <v>629</v>
      </c>
      <c r="L75" s="16">
        <v>892</v>
      </c>
      <c r="M75" s="16">
        <v>657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6"/>
      <c r="AA75" s="16"/>
      <c r="AB75" s="14">
        <f t="shared" si="6"/>
        <v>3522</v>
      </c>
      <c r="AC75" s="18">
        <f t="shared" si="11"/>
        <v>176.1</v>
      </c>
      <c r="AD75" s="18">
        <f t="shared" si="12"/>
        <v>131.6</v>
      </c>
      <c r="AE75" s="19">
        <f t="shared" si="13"/>
        <v>46.720000000000006</v>
      </c>
    </row>
    <row r="76" spans="1:31" s="20" customFormat="1" ht="15">
      <c r="A76" s="14">
        <f t="shared" si="10"/>
        <v>73</v>
      </c>
      <c r="B76" s="15" t="s">
        <v>184</v>
      </c>
      <c r="C76" s="14" t="s">
        <v>85</v>
      </c>
      <c r="D76" s="16">
        <v>966</v>
      </c>
      <c r="E76" s="16">
        <v>751</v>
      </c>
      <c r="F76" s="16">
        <v>892</v>
      </c>
      <c r="G76" s="16">
        <v>732</v>
      </c>
      <c r="H76" s="16">
        <v>855</v>
      </c>
      <c r="I76" s="16">
        <v>690</v>
      </c>
      <c r="J76" s="16">
        <v>805</v>
      </c>
      <c r="K76" s="16">
        <v>625</v>
      </c>
      <c r="L76" s="16"/>
      <c r="M76" s="16"/>
      <c r="N76" s="16">
        <v>881</v>
      </c>
      <c r="O76" s="17">
        <v>681</v>
      </c>
      <c r="P76" s="16"/>
      <c r="Q76" s="17"/>
      <c r="R76" s="16"/>
      <c r="S76" s="16"/>
      <c r="T76" s="16"/>
      <c r="U76" s="17"/>
      <c r="V76" s="16"/>
      <c r="W76" s="16"/>
      <c r="X76" s="16"/>
      <c r="Y76" s="16"/>
      <c r="Z76" s="16"/>
      <c r="AA76" s="16"/>
      <c r="AB76" s="14">
        <f t="shared" si="6"/>
        <v>4399</v>
      </c>
      <c r="AC76" s="18">
        <f t="shared" si="11"/>
        <v>175.95999999999998</v>
      </c>
      <c r="AD76" s="18">
        <f t="shared" si="12"/>
        <v>139.16</v>
      </c>
      <c r="AE76" s="19">
        <f t="shared" si="13"/>
        <v>40.672000000000004</v>
      </c>
    </row>
    <row r="77" spans="1:31" s="20" customFormat="1" ht="15">
      <c r="A77" s="14">
        <f t="shared" si="10"/>
        <v>74</v>
      </c>
      <c r="B77" s="15" t="s">
        <v>251</v>
      </c>
      <c r="C77" s="14" t="s">
        <v>73</v>
      </c>
      <c r="D77" s="16"/>
      <c r="E77" s="16"/>
      <c r="F77" s="16"/>
      <c r="G77" s="16"/>
      <c r="H77" s="16"/>
      <c r="I77" s="16"/>
      <c r="J77" s="26"/>
      <c r="K77" s="26"/>
      <c r="L77" s="16">
        <v>879</v>
      </c>
      <c r="M77" s="16">
        <v>774</v>
      </c>
      <c r="N77" s="16"/>
      <c r="O77" s="17"/>
      <c r="P77" s="16"/>
      <c r="Q77" s="17"/>
      <c r="R77" s="16"/>
      <c r="S77" s="16"/>
      <c r="T77" s="16"/>
      <c r="U77" s="17"/>
      <c r="V77" s="16"/>
      <c r="W77" s="16"/>
      <c r="X77" s="16"/>
      <c r="Y77" s="16"/>
      <c r="Z77" s="16"/>
      <c r="AA77" s="16"/>
      <c r="AB77" s="14">
        <f t="shared" si="6"/>
        <v>879</v>
      </c>
      <c r="AC77" s="18">
        <f t="shared" si="11"/>
        <v>175.8</v>
      </c>
      <c r="AD77" s="18">
        <f t="shared" si="12"/>
        <v>154.8</v>
      </c>
      <c r="AE77" s="19">
        <f t="shared" si="13"/>
        <v>28.159999999999993</v>
      </c>
    </row>
    <row r="78" spans="1:31" s="20" customFormat="1" ht="15">
      <c r="A78" s="14">
        <f t="shared" si="10"/>
        <v>75</v>
      </c>
      <c r="B78" s="15" t="s">
        <v>173</v>
      </c>
      <c r="C78" s="14" t="s">
        <v>81</v>
      </c>
      <c r="D78" s="16">
        <v>860</v>
      </c>
      <c r="E78" s="17">
        <v>570</v>
      </c>
      <c r="F78" s="16"/>
      <c r="G78" s="17"/>
      <c r="H78" s="16">
        <v>956</v>
      </c>
      <c r="I78" s="17">
        <v>656</v>
      </c>
      <c r="J78" s="16">
        <v>787</v>
      </c>
      <c r="K78" s="17">
        <v>517</v>
      </c>
      <c r="L78" s="16"/>
      <c r="M78" s="16"/>
      <c r="N78" s="22">
        <v>909</v>
      </c>
      <c r="O78" s="23">
        <v>614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4">
        <f t="shared" si="6"/>
        <v>3512</v>
      </c>
      <c r="AC78" s="18">
        <f t="shared" si="11"/>
        <v>175.6</v>
      </c>
      <c r="AD78" s="18">
        <f t="shared" si="12"/>
        <v>117.85</v>
      </c>
      <c r="AE78" s="19">
        <f t="shared" si="13"/>
        <v>57.720000000000006</v>
      </c>
    </row>
    <row r="79" spans="1:31" s="20" customFormat="1" ht="15">
      <c r="A79" s="14">
        <f t="shared" si="10"/>
        <v>76</v>
      </c>
      <c r="B79" s="15" t="s">
        <v>101</v>
      </c>
      <c r="C79" s="14" t="s">
        <v>63</v>
      </c>
      <c r="D79" s="16">
        <v>799</v>
      </c>
      <c r="E79" s="17">
        <v>499</v>
      </c>
      <c r="F79" s="16"/>
      <c r="G79" s="16"/>
      <c r="H79" s="16">
        <v>843</v>
      </c>
      <c r="I79" s="16">
        <v>543</v>
      </c>
      <c r="J79" s="16">
        <v>856</v>
      </c>
      <c r="K79" s="17">
        <v>556</v>
      </c>
      <c r="L79" s="16">
        <v>943</v>
      </c>
      <c r="M79" s="17">
        <v>643</v>
      </c>
      <c r="N79" s="22">
        <v>943</v>
      </c>
      <c r="O79" s="23">
        <v>643</v>
      </c>
      <c r="P79" s="16"/>
      <c r="Q79" s="17"/>
      <c r="R79" s="16"/>
      <c r="S79" s="17"/>
      <c r="T79" s="16"/>
      <c r="U79" s="16"/>
      <c r="V79" s="16"/>
      <c r="W79" s="16"/>
      <c r="X79" s="16"/>
      <c r="Y79" s="16"/>
      <c r="Z79" s="16"/>
      <c r="AA79" s="16"/>
      <c r="AB79" s="14">
        <f t="shared" si="6"/>
        <v>4384</v>
      </c>
      <c r="AC79" s="18">
        <f t="shared" si="11"/>
        <v>175.35999999999999</v>
      </c>
      <c r="AD79" s="18">
        <f t="shared" si="12"/>
        <v>115.35999999999999</v>
      </c>
      <c r="AE79" s="19">
        <f t="shared" si="13"/>
        <v>59.71200000000002</v>
      </c>
    </row>
    <row r="80" spans="1:31" s="20" customFormat="1" ht="15">
      <c r="A80" s="14">
        <f t="shared" si="10"/>
        <v>77</v>
      </c>
      <c r="B80" s="15" t="s">
        <v>123</v>
      </c>
      <c r="C80" s="14" t="s">
        <v>120</v>
      </c>
      <c r="D80" s="16">
        <v>980</v>
      </c>
      <c r="E80" s="17">
        <v>695</v>
      </c>
      <c r="F80" s="16">
        <v>769</v>
      </c>
      <c r="G80" s="16">
        <v>564</v>
      </c>
      <c r="H80" s="16">
        <v>854</v>
      </c>
      <c r="I80" s="16">
        <v>599</v>
      </c>
      <c r="J80" s="16">
        <v>851</v>
      </c>
      <c r="K80" s="16">
        <v>586</v>
      </c>
      <c r="L80" s="16">
        <v>903</v>
      </c>
      <c r="M80" s="16">
        <v>633</v>
      </c>
      <c r="N80" s="16">
        <v>884</v>
      </c>
      <c r="O80" s="16">
        <v>614</v>
      </c>
      <c r="P80" s="16"/>
      <c r="Q80" s="17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4">
        <f t="shared" si="6"/>
        <v>5241</v>
      </c>
      <c r="AC80" s="18">
        <f t="shared" si="11"/>
        <v>174.7</v>
      </c>
      <c r="AD80" s="18">
        <f t="shared" si="12"/>
        <v>123.03333333333333</v>
      </c>
      <c r="AE80" s="19">
        <f t="shared" si="13"/>
        <v>53.57333333333334</v>
      </c>
    </row>
    <row r="81" spans="1:31" s="20" customFormat="1" ht="15">
      <c r="A81" s="14">
        <f t="shared" si="10"/>
        <v>78</v>
      </c>
      <c r="B81" s="15" t="s">
        <v>164</v>
      </c>
      <c r="C81" s="14" t="s">
        <v>86</v>
      </c>
      <c r="D81" s="16">
        <v>950</v>
      </c>
      <c r="E81" s="16">
        <v>750</v>
      </c>
      <c r="F81" s="16"/>
      <c r="G81" s="16"/>
      <c r="H81" s="16">
        <v>797</v>
      </c>
      <c r="I81" s="16">
        <v>637</v>
      </c>
      <c r="J81" s="16"/>
      <c r="K81" s="17"/>
      <c r="L81" s="16">
        <v>809</v>
      </c>
      <c r="M81" s="17">
        <v>604</v>
      </c>
      <c r="N81" s="22">
        <v>934</v>
      </c>
      <c r="O81" s="23">
        <v>704</v>
      </c>
      <c r="P81" s="16"/>
      <c r="Q81" s="17"/>
      <c r="R81" s="16"/>
      <c r="S81" s="16"/>
      <c r="T81" s="16"/>
      <c r="U81" s="16"/>
      <c r="V81" s="16"/>
      <c r="W81" s="16"/>
      <c r="X81" s="16"/>
      <c r="Y81" s="16"/>
      <c r="Z81" s="16"/>
      <c r="AA81" s="17"/>
      <c r="AB81" s="14">
        <f t="shared" si="6"/>
        <v>3490</v>
      </c>
      <c r="AC81" s="18">
        <f t="shared" si="11"/>
        <v>174.5</v>
      </c>
      <c r="AD81" s="18">
        <f t="shared" si="12"/>
        <v>134.75</v>
      </c>
      <c r="AE81" s="19">
        <f t="shared" si="13"/>
        <v>44.2</v>
      </c>
    </row>
    <row r="82" spans="1:31" s="20" customFormat="1" ht="15">
      <c r="A82" s="14">
        <f t="shared" si="10"/>
        <v>79</v>
      </c>
      <c r="B82" s="15" t="s">
        <v>206</v>
      </c>
      <c r="C82" s="14" t="s">
        <v>81</v>
      </c>
      <c r="D82" s="16"/>
      <c r="E82" s="16"/>
      <c r="F82" s="16">
        <v>867</v>
      </c>
      <c r="G82" s="17">
        <v>637</v>
      </c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6"/>
      <c r="V82" s="16"/>
      <c r="W82" s="16"/>
      <c r="X82" s="16"/>
      <c r="Y82" s="16"/>
      <c r="Z82" s="16"/>
      <c r="AA82" s="16"/>
      <c r="AB82" s="14">
        <f t="shared" si="6"/>
        <v>867</v>
      </c>
      <c r="AC82" s="18">
        <f t="shared" si="11"/>
        <v>173.4</v>
      </c>
      <c r="AD82" s="18">
        <f t="shared" si="12"/>
        <v>127.4</v>
      </c>
      <c r="AE82" s="19">
        <f t="shared" si="13"/>
        <v>50.08</v>
      </c>
    </row>
    <row r="83" spans="1:31" s="20" customFormat="1" ht="15">
      <c r="A83" s="14">
        <f t="shared" si="10"/>
        <v>80</v>
      </c>
      <c r="B83" s="15" t="s">
        <v>198</v>
      </c>
      <c r="C83" s="14" t="s">
        <v>82</v>
      </c>
      <c r="D83" s="16"/>
      <c r="E83" s="16"/>
      <c r="F83" s="16">
        <v>931</v>
      </c>
      <c r="G83" s="16">
        <v>741</v>
      </c>
      <c r="H83" s="16">
        <v>791</v>
      </c>
      <c r="I83" s="16">
        <v>626</v>
      </c>
      <c r="J83" s="16">
        <v>885</v>
      </c>
      <c r="K83" s="16">
        <v>670</v>
      </c>
      <c r="L83" s="16">
        <v>786</v>
      </c>
      <c r="M83" s="16">
        <v>571</v>
      </c>
      <c r="N83" s="16">
        <v>930</v>
      </c>
      <c r="O83" s="17">
        <v>690</v>
      </c>
      <c r="P83" s="16"/>
      <c r="Q83" s="17"/>
      <c r="R83" s="16"/>
      <c r="S83" s="16"/>
      <c r="T83" s="16"/>
      <c r="U83" s="17"/>
      <c r="V83" s="16"/>
      <c r="W83" s="16"/>
      <c r="X83" s="16"/>
      <c r="Y83" s="16"/>
      <c r="Z83" s="16"/>
      <c r="AA83" s="16"/>
      <c r="AB83" s="14">
        <f t="shared" si="6"/>
        <v>4323</v>
      </c>
      <c r="AC83" s="18">
        <f t="shared" si="11"/>
        <v>172.92000000000002</v>
      </c>
      <c r="AD83" s="18">
        <f t="shared" si="12"/>
        <v>131.92000000000002</v>
      </c>
      <c r="AE83" s="19">
        <f t="shared" si="13"/>
        <v>46.46399999999999</v>
      </c>
    </row>
    <row r="84" spans="1:31" s="20" customFormat="1" ht="15">
      <c r="A84" s="14">
        <f t="shared" si="10"/>
        <v>81</v>
      </c>
      <c r="B84" s="15" t="s">
        <v>211</v>
      </c>
      <c r="C84" s="14" t="s">
        <v>135</v>
      </c>
      <c r="D84" s="16"/>
      <c r="E84" s="16"/>
      <c r="F84" s="16">
        <v>902</v>
      </c>
      <c r="G84" s="16">
        <v>602</v>
      </c>
      <c r="H84" s="16"/>
      <c r="I84" s="16"/>
      <c r="J84" s="26"/>
      <c r="K84" s="27"/>
      <c r="L84" s="16"/>
      <c r="M84" s="16"/>
      <c r="N84" s="16">
        <v>808</v>
      </c>
      <c r="O84" s="17">
        <v>528</v>
      </c>
      <c r="P84" s="16"/>
      <c r="Q84" s="17"/>
      <c r="R84" s="16"/>
      <c r="S84" s="16"/>
      <c r="T84" s="16"/>
      <c r="U84" s="17"/>
      <c r="V84" s="16"/>
      <c r="W84" s="17"/>
      <c r="X84" s="16"/>
      <c r="Y84" s="16"/>
      <c r="Z84" s="16"/>
      <c r="AA84" s="16"/>
      <c r="AB84" s="14">
        <f t="shared" si="6"/>
        <v>1710</v>
      </c>
      <c r="AC84" s="18">
        <f t="shared" si="11"/>
        <v>171</v>
      </c>
      <c r="AD84" s="18">
        <f t="shared" si="12"/>
        <v>113</v>
      </c>
      <c r="AE84" s="19">
        <f t="shared" si="13"/>
        <v>60</v>
      </c>
    </row>
    <row r="85" spans="1:31" s="20" customFormat="1" ht="15">
      <c r="A85" s="14">
        <f t="shared" si="10"/>
        <v>82</v>
      </c>
      <c r="B85" s="15" t="s">
        <v>172</v>
      </c>
      <c r="C85" s="14" t="s">
        <v>81</v>
      </c>
      <c r="D85" s="16">
        <v>835</v>
      </c>
      <c r="E85" s="17">
        <v>675</v>
      </c>
      <c r="F85" s="16"/>
      <c r="G85" s="16"/>
      <c r="H85" s="16"/>
      <c r="I85" s="17"/>
      <c r="J85" s="26"/>
      <c r="K85" s="27"/>
      <c r="L85" s="16">
        <v>869</v>
      </c>
      <c r="M85" s="16">
        <v>649</v>
      </c>
      <c r="N85" s="16"/>
      <c r="O85" s="16"/>
      <c r="P85" s="16"/>
      <c r="Q85" s="17"/>
      <c r="R85" s="16"/>
      <c r="S85" s="17"/>
      <c r="T85" s="16"/>
      <c r="U85" s="16"/>
      <c r="V85" s="16"/>
      <c r="W85" s="16"/>
      <c r="X85" s="16"/>
      <c r="Y85" s="16"/>
      <c r="Z85" s="16"/>
      <c r="AA85" s="17"/>
      <c r="AB85" s="14">
        <f t="shared" si="6"/>
        <v>1704</v>
      </c>
      <c r="AC85" s="18">
        <f t="shared" si="11"/>
        <v>170.4</v>
      </c>
      <c r="AD85" s="18">
        <f t="shared" si="12"/>
        <v>132.4</v>
      </c>
      <c r="AE85" s="19">
        <f t="shared" si="13"/>
        <v>46.08</v>
      </c>
    </row>
    <row r="86" spans="1:31" s="20" customFormat="1" ht="15">
      <c r="A86" s="14">
        <f t="shared" si="10"/>
        <v>83</v>
      </c>
      <c r="B86" s="15" t="s">
        <v>266</v>
      </c>
      <c r="C86" s="14" t="s">
        <v>74</v>
      </c>
      <c r="D86" s="16"/>
      <c r="E86" s="16"/>
      <c r="F86" s="16"/>
      <c r="G86" s="16"/>
      <c r="H86" s="16"/>
      <c r="I86" s="16"/>
      <c r="J86" s="26"/>
      <c r="K86" s="26"/>
      <c r="L86" s="16"/>
      <c r="M86" s="16"/>
      <c r="N86" s="16">
        <v>850</v>
      </c>
      <c r="O86" s="17">
        <v>850</v>
      </c>
      <c r="P86" s="16"/>
      <c r="Q86" s="17"/>
      <c r="R86" s="16"/>
      <c r="S86" s="16"/>
      <c r="T86" s="16"/>
      <c r="U86" s="17"/>
      <c r="V86" s="16"/>
      <c r="W86" s="16"/>
      <c r="X86" s="16"/>
      <c r="Y86" s="16"/>
      <c r="Z86" s="16"/>
      <c r="AA86" s="16"/>
      <c r="AB86" s="14">
        <f t="shared" si="6"/>
        <v>850</v>
      </c>
      <c r="AC86" s="18">
        <f t="shared" si="11"/>
        <v>170</v>
      </c>
      <c r="AD86" s="18">
        <f t="shared" si="12"/>
        <v>170</v>
      </c>
      <c r="AE86" s="19">
        <f t="shared" si="13"/>
        <v>16</v>
      </c>
    </row>
    <row r="87" spans="1:31" s="20" customFormat="1" ht="15">
      <c r="A87" s="14">
        <f t="shared" si="10"/>
        <v>84</v>
      </c>
      <c r="B87" s="15" t="s">
        <v>213</v>
      </c>
      <c r="C87" s="14" t="s">
        <v>63</v>
      </c>
      <c r="D87" s="16"/>
      <c r="E87" s="16"/>
      <c r="F87" s="16">
        <v>848</v>
      </c>
      <c r="G87" s="17">
        <v>578</v>
      </c>
      <c r="H87" s="16"/>
      <c r="I87" s="17"/>
      <c r="J87" s="16"/>
      <c r="K87" s="16"/>
      <c r="L87" s="16"/>
      <c r="M87" s="16"/>
      <c r="N87" s="22"/>
      <c r="O87" s="23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4">
        <f>SUM(D87+F87+H87+J87+L87+N87+R87+P87+T87+V87+X87+Z87)</f>
        <v>848</v>
      </c>
      <c r="AC87" s="18">
        <f t="shared" si="11"/>
        <v>169.6</v>
      </c>
      <c r="AD87" s="18">
        <f t="shared" si="12"/>
        <v>115.6</v>
      </c>
      <c r="AE87" s="19">
        <f t="shared" si="13"/>
        <v>59.52000000000001</v>
      </c>
    </row>
    <row r="88" spans="1:31" s="20" customFormat="1" ht="15">
      <c r="A88" s="14">
        <f t="shared" si="10"/>
        <v>85</v>
      </c>
      <c r="B88" s="15" t="s">
        <v>200</v>
      </c>
      <c r="C88" s="14" t="s">
        <v>64</v>
      </c>
      <c r="D88" s="16"/>
      <c r="E88" s="17"/>
      <c r="F88" s="16">
        <v>799</v>
      </c>
      <c r="G88" s="16">
        <v>499</v>
      </c>
      <c r="H88" s="16">
        <v>835</v>
      </c>
      <c r="I88" s="16">
        <v>535</v>
      </c>
      <c r="J88" s="16">
        <v>838</v>
      </c>
      <c r="K88" s="16">
        <v>538</v>
      </c>
      <c r="L88" s="16">
        <v>891</v>
      </c>
      <c r="M88" s="17">
        <v>591</v>
      </c>
      <c r="N88" s="22">
        <v>869</v>
      </c>
      <c r="O88" s="22">
        <v>569</v>
      </c>
      <c r="P88" s="16"/>
      <c r="Q88" s="16"/>
      <c r="R88" s="16">
        <v>852</v>
      </c>
      <c r="S88" s="16">
        <v>552</v>
      </c>
      <c r="T88" s="16"/>
      <c r="U88" s="16"/>
      <c r="V88" s="16"/>
      <c r="W88" s="16"/>
      <c r="X88" s="16"/>
      <c r="Y88" s="16"/>
      <c r="Z88" s="16"/>
      <c r="AA88" s="16"/>
      <c r="AB88" s="14">
        <f>SUM(D88+F88+H88+J88+L88+N88+R88+P88+T88+V88+X88+Z88)</f>
        <v>5084</v>
      </c>
      <c r="AC88" s="18">
        <f t="shared" si="11"/>
        <v>169.46666666666667</v>
      </c>
      <c r="AD88" s="18">
        <f t="shared" si="12"/>
        <v>109.46666666666667</v>
      </c>
      <c r="AE88" s="19">
        <f t="shared" si="13"/>
        <v>60</v>
      </c>
    </row>
    <row r="89" spans="1:31" s="20" customFormat="1" ht="15">
      <c r="A89" s="14">
        <f t="shared" si="10"/>
        <v>86</v>
      </c>
      <c r="B89" s="15" t="s">
        <v>192</v>
      </c>
      <c r="C89" s="14" t="s">
        <v>84</v>
      </c>
      <c r="D89" s="16">
        <v>847</v>
      </c>
      <c r="E89" s="17">
        <v>547</v>
      </c>
      <c r="F89" s="16">
        <v>785</v>
      </c>
      <c r="G89" s="17">
        <v>485</v>
      </c>
      <c r="H89" s="16"/>
      <c r="I89" s="17"/>
      <c r="J89" s="26">
        <v>908</v>
      </c>
      <c r="K89" s="27">
        <v>608</v>
      </c>
      <c r="L89" s="16">
        <v>848</v>
      </c>
      <c r="M89" s="16">
        <v>548</v>
      </c>
      <c r="N89" s="16"/>
      <c r="O89" s="16"/>
      <c r="P89" s="16"/>
      <c r="Q89" s="17"/>
      <c r="R89" s="16"/>
      <c r="S89" s="17"/>
      <c r="T89" s="16"/>
      <c r="U89" s="16"/>
      <c r="V89" s="16"/>
      <c r="W89" s="16"/>
      <c r="X89" s="16"/>
      <c r="Y89" s="16"/>
      <c r="Z89" s="16"/>
      <c r="AA89" s="16"/>
      <c r="AB89" s="14">
        <f>SUM(D89+F89+H89+J89+L89+N89+R89+P89+T89+V89)</f>
        <v>3388</v>
      </c>
      <c r="AC89" s="18">
        <f t="shared" si="11"/>
        <v>169.4</v>
      </c>
      <c r="AD89" s="18">
        <f t="shared" si="12"/>
        <v>109.4</v>
      </c>
      <c r="AE89" s="19">
        <f t="shared" si="13"/>
        <v>60</v>
      </c>
    </row>
    <row r="90" spans="1:31" s="20" customFormat="1" ht="15">
      <c r="A90" s="14">
        <f t="shared" si="10"/>
        <v>87</v>
      </c>
      <c r="B90" s="15" t="s">
        <v>210</v>
      </c>
      <c r="C90" s="14" t="s">
        <v>86</v>
      </c>
      <c r="D90" s="16"/>
      <c r="E90" s="17"/>
      <c r="F90" s="16">
        <v>839</v>
      </c>
      <c r="G90" s="17">
        <v>609</v>
      </c>
      <c r="H90" s="16"/>
      <c r="I90" s="17"/>
      <c r="J90" s="16"/>
      <c r="K90" s="17"/>
      <c r="L90" s="16"/>
      <c r="M90" s="16"/>
      <c r="N90" s="16"/>
      <c r="O90" s="16"/>
      <c r="P90" s="16"/>
      <c r="Q90" s="17"/>
      <c r="R90" s="16"/>
      <c r="S90" s="17"/>
      <c r="T90" s="16"/>
      <c r="U90" s="16"/>
      <c r="V90" s="16"/>
      <c r="W90" s="16"/>
      <c r="X90" s="16"/>
      <c r="Y90" s="16"/>
      <c r="Z90" s="16"/>
      <c r="AA90" s="17"/>
      <c r="AB90" s="14">
        <f>SUM(D90+F90+H90+J90+L90+N90+R90+P90+T90+V90)</f>
        <v>839</v>
      </c>
      <c r="AC90" s="18">
        <f t="shared" si="11"/>
        <v>167.8</v>
      </c>
      <c r="AD90" s="18">
        <f t="shared" si="12"/>
        <v>121.8</v>
      </c>
      <c r="AE90" s="19">
        <f t="shared" si="13"/>
        <v>54.56</v>
      </c>
    </row>
    <row r="91" spans="1:31" s="20" customFormat="1" ht="15">
      <c r="A91" s="14">
        <f t="shared" si="10"/>
        <v>88</v>
      </c>
      <c r="B91" s="15" t="s">
        <v>249</v>
      </c>
      <c r="C91" s="14" t="s">
        <v>85</v>
      </c>
      <c r="D91" s="16"/>
      <c r="E91" s="16"/>
      <c r="F91" s="16"/>
      <c r="G91" s="17"/>
      <c r="H91" s="16"/>
      <c r="I91" s="16"/>
      <c r="J91" s="16"/>
      <c r="K91" s="17"/>
      <c r="L91" s="16">
        <v>818</v>
      </c>
      <c r="M91" s="17">
        <v>583</v>
      </c>
      <c r="N91" s="22"/>
      <c r="O91" s="23"/>
      <c r="P91" s="16"/>
      <c r="Q91" s="16"/>
      <c r="R91" s="16"/>
      <c r="S91" s="17"/>
      <c r="T91" s="16"/>
      <c r="U91" s="16"/>
      <c r="V91" s="16"/>
      <c r="W91" s="16"/>
      <c r="X91" s="16"/>
      <c r="Y91" s="16"/>
      <c r="Z91" s="16"/>
      <c r="AA91" s="16"/>
      <c r="AB91" s="14">
        <f aca="true" t="shared" si="14" ref="AB91:AB98">SUM(D91+F91+H91+J91+L91+N91+R91+P91+T91+V91+X91+Z91)</f>
        <v>818</v>
      </c>
      <c r="AC91" s="18">
        <f t="shared" si="11"/>
        <v>163.6</v>
      </c>
      <c r="AD91" s="18">
        <f t="shared" si="12"/>
        <v>116.6</v>
      </c>
      <c r="AE91" s="19">
        <f t="shared" si="13"/>
        <v>58.720000000000006</v>
      </c>
    </row>
    <row r="92" spans="1:31" s="20" customFormat="1" ht="15">
      <c r="A92" s="14">
        <f t="shared" si="10"/>
        <v>89</v>
      </c>
      <c r="B92" s="15" t="s">
        <v>228</v>
      </c>
      <c r="C92" s="14" t="s">
        <v>81</v>
      </c>
      <c r="D92" s="16"/>
      <c r="E92" s="16"/>
      <c r="F92" s="16"/>
      <c r="G92" s="17"/>
      <c r="H92" s="16">
        <v>813</v>
      </c>
      <c r="I92" s="16">
        <v>513</v>
      </c>
      <c r="J92" s="16"/>
      <c r="K92" s="16"/>
      <c r="L92" s="16"/>
      <c r="M92" s="16"/>
      <c r="N92" s="16">
        <v>810</v>
      </c>
      <c r="O92" s="16">
        <v>510</v>
      </c>
      <c r="P92" s="16"/>
      <c r="Q92" s="17"/>
      <c r="R92" s="16"/>
      <c r="S92" s="17"/>
      <c r="T92" s="16"/>
      <c r="U92" s="16"/>
      <c r="V92" s="16"/>
      <c r="W92" s="16"/>
      <c r="X92" s="16"/>
      <c r="Y92" s="16"/>
      <c r="Z92" s="16"/>
      <c r="AA92" s="16"/>
      <c r="AB92" s="14">
        <f t="shared" si="14"/>
        <v>1623</v>
      </c>
      <c r="AC92" s="18">
        <f t="shared" si="11"/>
        <v>162.3</v>
      </c>
      <c r="AD92" s="18">
        <f t="shared" si="12"/>
        <v>102.3</v>
      </c>
      <c r="AE92" s="19">
        <f t="shared" si="13"/>
        <v>60</v>
      </c>
    </row>
    <row r="93" spans="1:31" s="20" customFormat="1" ht="15">
      <c r="A93" s="14">
        <f t="shared" si="10"/>
        <v>90</v>
      </c>
      <c r="B93" s="15" t="s">
        <v>237</v>
      </c>
      <c r="C93" s="14" t="s">
        <v>81</v>
      </c>
      <c r="D93" s="16"/>
      <c r="E93" s="16"/>
      <c r="F93" s="16"/>
      <c r="G93" s="17"/>
      <c r="H93" s="16"/>
      <c r="I93" s="17"/>
      <c r="J93" s="16">
        <v>810</v>
      </c>
      <c r="K93" s="17">
        <v>510</v>
      </c>
      <c r="L93" s="16"/>
      <c r="M93" s="17"/>
      <c r="N93" s="16"/>
      <c r="O93" s="17"/>
      <c r="P93" s="16"/>
      <c r="Q93" s="16"/>
      <c r="R93" s="16"/>
      <c r="S93" s="17"/>
      <c r="T93" s="16"/>
      <c r="U93" s="17"/>
      <c r="V93" s="26"/>
      <c r="W93" s="26"/>
      <c r="X93" s="14"/>
      <c r="Y93" s="14"/>
      <c r="Z93" s="14"/>
      <c r="AA93" s="28"/>
      <c r="AB93" s="14">
        <f t="shared" si="14"/>
        <v>810</v>
      </c>
      <c r="AC93" s="18">
        <f t="shared" si="11"/>
        <v>162</v>
      </c>
      <c r="AD93" s="18">
        <f t="shared" si="12"/>
        <v>102</v>
      </c>
      <c r="AE93" s="19">
        <f t="shared" si="13"/>
        <v>60</v>
      </c>
    </row>
    <row r="94" spans="1:31" s="20" customFormat="1" ht="15">
      <c r="A94" s="14">
        <f t="shared" si="10"/>
        <v>91</v>
      </c>
      <c r="B94" s="15" t="s">
        <v>202</v>
      </c>
      <c r="C94" s="14" t="s">
        <v>120</v>
      </c>
      <c r="D94" s="16"/>
      <c r="E94" s="16"/>
      <c r="F94" s="16">
        <v>831</v>
      </c>
      <c r="G94" s="16">
        <v>531</v>
      </c>
      <c r="H94" s="16">
        <v>788</v>
      </c>
      <c r="I94" s="16">
        <v>488</v>
      </c>
      <c r="J94" s="14">
        <v>795</v>
      </c>
      <c r="K94" s="14">
        <v>495</v>
      </c>
      <c r="L94" s="16">
        <v>783</v>
      </c>
      <c r="M94" s="16">
        <v>483</v>
      </c>
      <c r="N94" s="16"/>
      <c r="O94" s="17"/>
      <c r="P94" s="16"/>
      <c r="Q94" s="17"/>
      <c r="R94" s="16"/>
      <c r="S94" s="16"/>
      <c r="T94" s="16"/>
      <c r="U94" s="17"/>
      <c r="V94" s="16"/>
      <c r="W94" s="16"/>
      <c r="X94" s="16"/>
      <c r="Y94" s="16"/>
      <c r="Z94" s="16"/>
      <c r="AA94" s="16"/>
      <c r="AB94" s="14">
        <f t="shared" si="14"/>
        <v>3197</v>
      </c>
      <c r="AC94" s="18">
        <f t="shared" si="11"/>
        <v>159.85</v>
      </c>
      <c r="AD94" s="18">
        <f t="shared" si="12"/>
        <v>99.85</v>
      </c>
      <c r="AE94" s="19">
        <f t="shared" si="13"/>
        <v>60</v>
      </c>
    </row>
    <row r="95" spans="1:31" s="20" customFormat="1" ht="15">
      <c r="A95" s="14">
        <f t="shared" si="10"/>
        <v>92</v>
      </c>
      <c r="B95" s="15" t="s">
        <v>230</v>
      </c>
      <c r="C95" s="14" t="s">
        <v>68</v>
      </c>
      <c r="D95" s="16"/>
      <c r="E95" s="16"/>
      <c r="F95" s="16"/>
      <c r="G95" s="17"/>
      <c r="H95" s="16">
        <v>792</v>
      </c>
      <c r="I95" s="17">
        <v>492</v>
      </c>
      <c r="J95" s="26"/>
      <c r="K95" s="27"/>
      <c r="L95" s="16"/>
      <c r="M95" s="17"/>
      <c r="N95" s="16"/>
      <c r="O95" s="17"/>
      <c r="P95" s="16"/>
      <c r="Q95" s="17"/>
      <c r="R95" s="16"/>
      <c r="S95" s="16"/>
      <c r="T95" s="16"/>
      <c r="U95" s="17"/>
      <c r="V95" s="16"/>
      <c r="W95" s="17"/>
      <c r="X95" s="16"/>
      <c r="Y95" s="16"/>
      <c r="Z95" s="16"/>
      <c r="AA95" s="16"/>
      <c r="AB95" s="14">
        <f t="shared" si="14"/>
        <v>792</v>
      </c>
      <c r="AC95" s="18">
        <f t="shared" si="11"/>
        <v>158.4</v>
      </c>
      <c r="AD95" s="18">
        <f t="shared" si="12"/>
        <v>98.4</v>
      </c>
      <c r="AE95" s="19">
        <f t="shared" si="13"/>
        <v>60</v>
      </c>
    </row>
    <row r="96" spans="1:31" s="20" customFormat="1" ht="15">
      <c r="A96" s="14">
        <f t="shared" si="10"/>
        <v>93</v>
      </c>
      <c r="B96" s="15" t="s">
        <v>102</v>
      </c>
      <c r="C96" s="14" t="s">
        <v>64</v>
      </c>
      <c r="D96" s="16">
        <v>790</v>
      </c>
      <c r="E96" s="17">
        <v>490</v>
      </c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25"/>
      <c r="Q96" s="16"/>
      <c r="R96" s="16"/>
      <c r="S96" s="16"/>
      <c r="T96" s="16"/>
      <c r="U96" s="17"/>
      <c r="V96" s="16"/>
      <c r="W96" s="16"/>
      <c r="X96" s="16"/>
      <c r="Y96" s="16"/>
      <c r="Z96" s="16"/>
      <c r="AA96" s="16"/>
      <c r="AB96" s="14">
        <f t="shared" si="14"/>
        <v>790</v>
      </c>
      <c r="AC96" s="18">
        <f t="shared" si="11"/>
        <v>158</v>
      </c>
      <c r="AD96" s="18">
        <f t="shared" si="12"/>
        <v>98</v>
      </c>
      <c r="AE96" s="19">
        <f t="shared" si="13"/>
        <v>60</v>
      </c>
    </row>
    <row r="97" spans="1:31" s="20" customFormat="1" ht="15">
      <c r="A97" s="14">
        <f t="shared" si="10"/>
        <v>94</v>
      </c>
      <c r="B97" s="15" t="s">
        <v>160</v>
      </c>
      <c r="C97" s="14" t="s">
        <v>82</v>
      </c>
      <c r="D97" s="16">
        <v>784</v>
      </c>
      <c r="E97" s="17">
        <v>484</v>
      </c>
      <c r="F97" s="16"/>
      <c r="G97" s="17"/>
      <c r="H97" s="16"/>
      <c r="I97" s="17"/>
      <c r="J97" s="16"/>
      <c r="K97" s="17"/>
      <c r="L97" s="16"/>
      <c r="M97" s="16"/>
      <c r="N97" s="16"/>
      <c r="O97" s="17"/>
      <c r="P97" s="16"/>
      <c r="Q97" s="17"/>
      <c r="R97" s="16"/>
      <c r="S97" s="16"/>
      <c r="T97" s="16"/>
      <c r="U97" s="17"/>
      <c r="V97" s="16"/>
      <c r="W97" s="16"/>
      <c r="X97" s="16"/>
      <c r="Y97" s="16"/>
      <c r="Z97" s="16"/>
      <c r="AA97" s="17"/>
      <c r="AB97" s="14">
        <f t="shared" si="14"/>
        <v>784</v>
      </c>
      <c r="AC97" s="18">
        <f t="shared" si="11"/>
        <v>156.8</v>
      </c>
      <c r="AD97" s="18">
        <f t="shared" si="12"/>
        <v>96.8</v>
      </c>
      <c r="AE97" s="19">
        <f t="shared" si="13"/>
        <v>60</v>
      </c>
    </row>
    <row r="98" spans="1:31" s="20" customFormat="1" ht="15">
      <c r="A98" s="14">
        <f t="shared" si="10"/>
        <v>95</v>
      </c>
      <c r="B98" s="15" t="s">
        <v>94</v>
      </c>
      <c r="C98" s="14" t="s">
        <v>67</v>
      </c>
      <c r="D98" s="16">
        <v>780</v>
      </c>
      <c r="E98" s="16">
        <v>480</v>
      </c>
      <c r="F98" s="16"/>
      <c r="G98" s="16"/>
      <c r="H98" s="16"/>
      <c r="I98" s="16"/>
      <c r="J98" s="21"/>
      <c r="K98" s="21"/>
      <c r="L98" s="16"/>
      <c r="M98" s="16"/>
      <c r="N98" s="16"/>
      <c r="O98" s="17"/>
      <c r="P98" s="16"/>
      <c r="Q98" s="17"/>
      <c r="R98" s="16"/>
      <c r="S98" s="16"/>
      <c r="T98" s="16"/>
      <c r="U98" s="17"/>
      <c r="V98" s="16"/>
      <c r="W98" s="16"/>
      <c r="X98" s="16"/>
      <c r="Y98" s="16"/>
      <c r="Z98" s="16"/>
      <c r="AA98" s="16"/>
      <c r="AB98" s="14">
        <f t="shared" si="14"/>
        <v>780</v>
      </c>
      <c r="AC98" s="18">
        <f t="shared" si="11"/>
        <v>156</v>
      </c>
      <c r="AD98" s="18">
        <f t="shared" si="12"/>
        <v>96</v>
      </c>
      <c r="AE98" s="19">
        <f t="shared" si="13"/>
        <v>60</v>
      </c>
    </row>
    <row r="99" spans="1:31" s="20" customFormat="1" ht="15">
      <c r="A99" s="14">
        <f t="shared" si="10"/>
        <v>96</v>
      </c>
      <c r="B99" s="15"/>
      <c r="C99" s="14"/>
      <c r="D99" s="16"/>
      <c r="E99" s="17"/>
      <c r="F99" s="16"/>
      <c r="G99" s="16"/>
      <c r="H99" s="16"/>
      <c r="I99" s="17"/>
      <c r="J99" s="16"/>
      <c r="K99" s="17"/>
      <c r="L99" s="16"/>
      <c r="M99" s="16"/>
      <c r="N99" s="22"/>
      <c r="O99" s="22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4">
        <f aca="true" t="shared" si="15" ref="AB99:AB108">SUM(D99+F99+H99+J99+L99+N99+R99+P99+T99+V99+X99+Z99)</f>
        <v>0</v>
      </c>
      <c r="AC99" s="18" t="e">
        <f t="shared" si="11"/>
        <v>#DIV/0!</v>
      </c>
      <c r="AD99" s="18" t="e">
        <f t="shared" si="12"/>
        <v>#DIV/0!</v>
      </c>
      <c r="AE99" s="19" t="e">
        <f aca="true" t="shared" si="16" ref="AE99:AE112">IF((190-AD99)*0.8&gt;60,60,(190-AD99)*0.8)</f>
        <v>#DIV/0!</v>
      </c>
    </row>
    <row r="100" spans="1:31" s="20" customFormat="1" ht="15" hidden="1">
      <c r="A100" s="14">
        <f t="shared" si="10"/>
        <v>97</v>
      </c>
      <c r="B100" s="15"/>
      <c r="C100" s="14"/>
      <c r="D100" s="16"/>
      <c r="E100" s="17"/>
      <c r="F100" s="16"/>
      <c r="G100" s="17"/>
      <c r="H100" s="16"/>
      <c r="I100" s="17"/>
      <c r="J100" s="16"/>
      <c r="K100" s="16"/>
      <c r="L100" s="16"/>
      <c r="M100" s="17"/>
      <c r="N100" s="16"/>
      <c r="O100" s="17"/>
      <c r="P100" s="16"/>
      <c r="Q100" s="17"/>
      <c r="R100" s="16"/>
      <c r="S100" s="17"/>
      <c r="T100" s="16"/>
      <c r="U100" s="16"/>
      <c r="V100" s="16"/>
      <c r="W100" s="16"/>
      <c r="X100" s="16"/>
      <c r="Y100" s="16"/>
      <c r="Z100" s="16"/>
      <c r="AA100" s="16"/>
      <c r="AB100" s="14">
        <f t="shared" si="15"/>
        <v>0</v>
      </c>
      <c r="AC100" s="18" t="e">
        <f aca="true" t="shared" si="17" ref="AC100:AC112">AVERAGE(D100,F100,H100,J100,L100,N100,R100,P100,T100,V100,X100,Z100)/5</f>
        <v>#DIV/0!</v>
      </c>
      <c r="AD100" s="18" t="e">
        <f aca="true" t="shared" si="18" ref="AD100:AD112">AVERAGE(E100,G100,I100,K100,M100,O100,S100,Q100,U100,W100,Y100,AA100)/5</f>
        <v>#DIV/0!</v>
      </c>
      <c r="AE100" s="19" t="e">
        <f t="shared" si="16"/>
        <v>#DIV/0!</v>
      </c>
    </row>
    <row r="101" spans="1:31" s="20" customFormat="1" ht="15" hidden="1">
      <c r="A101" s="14">
        <f t="shared" si="10"/>
        <v>98</v>
      </c>
      <c r="B101" s="15"/>
      <c r="C101" s="14"/>
      <c r="D101" s="16"/>
      <c r="E101" s="17"/>
      <c r="F101" s="16"/>
      <c r="G101" s="16"/>
      <c r="H101" s="16"/>
      <c r="I101" s="16"/>
      <c r="J101" s="26"/>
      <c r="K101" s="26"/>
      <c r="L101" s="16"/>
      <c r="M101" s="16"/>
      <c r="N101" s="16"/>
      <c r="O101" s="16"/>
      <c r="P101" s="16"/>
      <c r="Q101" s="17"/>
      <c r="R101" s="16"/>
      <c r="S101" s="17"/>
      <c r="T101" s="16"/>
      <c r="U101" s="16"/>
      <c r="V101" s="16"/>
      <c r="W101" s="16"/>
      <c r="X101" s="16"/>
      <c r="Y101" s="16"/>
      <c r="Z101" s="16"/>
      <c r="AA101" s="16"/>
      <c r="AB101" s="14">
        <f t="shared" si="15"/>
        <v>0</v>
      </c>
      <c r="AC101" s="18" t="e">
        <f t="shared" si="17"/>
        <v>#DIV/0!</v>
      </c>
      <c r="AD101" s="18" t="e">
        <f t="shared" si="18"/>
        <v>#DIV/0!</v>
      </c>
      <c r="AE101" s="19" t="e">
        <f t="shared" si="16"/>
        <v>#DIV/0!</v>
      </c>
    </row>
    <row r="102" spans="1:31" s="20" customFormat="1" ht="15" hidden="1">
      <c r="A102" s="14">
        <f t="shared" si="10"/>
        <v>99</v>
      </c>
      <c r="B102" s="15"/>
      <c r="C102" s="14"/>
      <c r="D102" s="16"/>
      <c r="E102" s="16"/>
      <c r="F102" s="16"/>
      <c r="G102" s="16"/>
      <c r="H102" s="16"/>
      <c r="I102" s="17"/>
      <c r="J102" s="26"/>
      <c r="K102" s="2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4">
        <f t="shared" si="15"/>
        <v>0</v>
      </c>
      <c r="AC102" s="18" t="e">
        <f t="shared" si="17"/>
        <v>#DIV/0!</v>
      </c>
      <c r="AD102" s="18" t="e">
        <f t="shared" si="18"/>
        <v>#DIV/0!</v>
      </c>
      <c r="AE102" s="19" t="e">
        <f t="shared" si="16"/>
        <v>#DIV/0!</v>
      </c>
    </row>
    <row r="103" spans="1:31" s="20" customFormat="1" ht="15" hidden="1">
      <c r="A103" s="14">
        <f t="shared" si="10"/>
        <v>100</v>
      </c>
      <c r="B103" s="15"/>
      <c r="C103" s="14"/>
      <c r="D103" s="16"/>
      <c r="E103" s="17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7"/>
      <c r="R103" s="16"/>
      <c r="S103" s="17"/>
      <c r="T103" s="16"/>
      <c r="U103" s="16"/>
      <c r="V103" s="16"/>
      <c r="W103" s="16"/>
      <c r="X103" s="16"/>
      <c r="Y103" s="16"/>
      <c r="Z103" s="16"/>
      <c r="AA103" s="16"/>
      <c r="AB103" s="14">
        <f t="shared" si="15"/>
        <v>0</v>
      </c>
      <c r="AC103" s="18" t="e">
        <f t="shared" si="17"/>
        <v>#DIV/0!</v>
      </c>
      <c r="AD103" s="18" t="e">
        <f t="shared" si="18"/>
        <v>#DIV/0!</v>
      </c>
      <c r="AE103" s="19" t="e">
        <f t="shared" si="16"/>
        <v>#DIV/0!</v>
      </c>
    </row>
    <row r="104" spans="1:31" s="20" customFormat="1" ht="15" hidden="1">
      <c r="A104" s="14">
        <f t="shared" si="10"/>
        <v>101</v>
      </c>
      <c r="B104" s="15"/>
      <c r="C104" s="14"/>
      <c r="D104" s="16"/>
      <c r="E104" s="17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7"/>
      <c r="R104" s="16"/>
      <c r="S104" s="17"/>
      <c r="T104" s="16"/>
      <c r="U104" s="16"/>
      <c r="V104" s="16"/>
      <c r="W104" s="16"/>
      <c r="X104" s="16"/>
      <c r="Y104" s="16"/>
      <c r="Z104" s="16"/>
      <c r="AA104" s="16"/>
      <c r="AB104" s="14">
        <f t="shared" si="15"/>
        <v>0</v>
      </c>
      <c r="AC104" s="18" t="e">
        <f t="shared" si="17"/>
        <v>#DIV/0!</v>
      </c>
      <c r="AD104" s="18" t="e">
        <f t="shared" si="18"/>
        <v>#DIV/0!</v>
      </c>
      <c r="AE104" s="19" t="e">
        <f t="shared" si="16"/>
        <v>#DIV/0!</v>
      </c>
    </row>
    <row r="105" spans="1:31" s="20" customFormat="1" ht="15" hidden="1">
      <c r="A105" s="14">
        <f t="shared" si="10"/>
        <v>102</v>
      </c>
      <c r="B105" s="15"/>
      <c r="C105" s="14"/>
      <c r="D105" s="16"/>
      <c r="E105" s="17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7"/>
      <c r="R105" s="16"/>
      <c r="S105" s="17"/>
      <c r="T105" s="16"/>
      <c r="U105" s="16"/>
      <c r="V105" s="16"/>
      <c r="W105" s="16"/>
      <c r="X105" s="16"/>
      <c r="Y105" s="16"/>
      <c r="Z105" s="16"/>
      <c r="AA105" s="16"/>
      <c r="AB105" s="14">
        <f t="shared" si="15"/>
        <v>0</v>
      </c>
      <c r="AC105" s="18" t="e">
        <f t="shared" si="17"/>
        <v>#DIV/0!</v>
      </c>
      <c r="AD105" s="18" t="e">
        <f t="shared" si="18"/>
        <v>#DIV/0!</v>
      </c>
      <c r="AE105" s="19" t="e">
        <f t="shared" si="16"/>
        <v>#DIV/0!</v>
      </c>
    </row>
    <row r="106" spans="1:31" s="20" customFormat="1" ht="15" hidden="1">
      <c r="A106" s="14">
        <f t="shared" si="10"/>
        <v>103</v>
      </c>
      <c r="B106" s="15"/>
      <c r="C106" s="14"/>
      <c r="D106" s="16"/>
      <c r="E106" s="16"/>
      <c r="F106" s="16"/>
      <c r="G106" s="16"/>
      <c r="H106" s="16"/>
      <c r="I106" s="16"/>
      <c r="J106" s="21"/>
      <c r="K106" s="21"/>
      <c r="L106" s="16"/>
      <c r="M106" s="16"/>
      <c r="N106" s="16"/>
      <c r="O106" s="17"/>
      <c r="P106" s="16"/>
      <c r="Q106" s="17"/>
      <c r="R106" s="16"/>
      <c r="S106" s="16"/>
      <c r="T106" s="16"/>
      <c r="U106" s="17"/>
      <c r="V106" s="16"/>
      <c r="W106" s="16"/>
      <c r="X106" s="16"/>
      <c r="Y106" s="16"/>
      <c r="Z106" s="16"/>
      <c r="AA106" s="16"/>
      <c r="AB106" s="14">
        <f t="shared" si="15"/>
        <v>0</v>
      </c>
      <c r="AC106" s="18" t="e">
        <f t="shared" si="17"/>
        <v>#DIV/0!</v>
      </c>
      <c r="AD106" s="18" t="e">
        <f t="shared" si="18"/>
        <v>#DIV/0!</v>
      </c>
      <c r="AE106" s="19" t="e">
        <f t="shared" si="16"/>
        <v>#DIV/0!</v>
      </c>
    </row>
    <row r="107" spans="1:31" s="20" customFormat="1" ht="15" hidden="1">
      <c r="A107" s="14">
        <f t="shared" si="10"/>
        <v>104</v>
      </c>
      <c r="B107" s="15"/>
      <c r="C107" s="14"/>
      <c r="D107" s="16"/>
      <c r="E107" s="16"/>
      <c r="F107" s="16"/>
      <c r="G107" s="17"/>
      <c r="H107" s="16"/>
      <c r="I107" s="17"/>
      <c r="J107" s="16"/>
      <c r="K107" s="16"/>
      <c r="L107" s="16"/>
      <c r="M107" s="17"/>
      <c r="N107" s="16"/>
      <c r="O107" s="17"/>
      <c r="P107" s="16"/>
      <c r="Q107" s="17"/>
      <c r="R107" s="16"/>
      <c r="S107" s="16"/>
      <c r="T107" s="16"/>
      <c r="U107" s="17"/>
      <c r="V107" s="16"/>
      <c r="W107" s="16"/>
      <c r="X107" s="16"/>
      <c r="Y107" s="16"/>
      <c r="Z107" s="16"/>
      <c r="AA107" s="16"/>
      <c r="AB107" s="14">
        <f t="shared" si="15"/>
        <v>0</v>
      </c>
      <c r="AC107" s="18" t="e">
        <f t="shared" si="17"/>
        <v>#DIV/0!</v>
      </c>
      <c r="AD107" s="18" t="e">
        <f t="shared" si="18"/>
        <v>#DIV/0!</v>
      </c>
      <c r="AE107" s="19" t="e">
        <f t="shared" si="16"/>
        <v>#DIV/0!</v>
      </c>
    </row>
    <row r="108" spans="1:31" s="20" customFormat="1" ht="15" hidden="1">
      <c r="A108" s="14">
        <f t="shared" si="10"/>
        <v>105</v>
      </c>
      <c r="B108" s="15"/>
      <c r="C108" s="14"/>
      <c r="D108" s="16"/>
      <c r="E108" s="16"/>
      <c r="F108" s="16"/>
      <c r="G108" s="16"/>
      <c r="H108" s="16"/>
      <c r="I108" s="16"/>
      <c r="J108" s="26"/>
      <c r="K108" s="26"/>
      <c r="L108" s="16"/>
      <c r="M108" s="16"/>
      <c r="N108" s="16"/>
      <c r="O108" s="17"/>
      <c r="P108" s="16"/>
      <c r="Q108" s="17"/>
      <c r="R108" s="16"/>
      <c r="S108" s="16"/>
      <c r="T108" s="16"/>
      <c r="U108" s="17"/>
      <c r="V108" s="16"/>
      <c r="W108" s="16"/>
      <c r="X108" s="16"/>
      <c r="Y108" s="16"/>
      <c r="Z108" s="16"/>
      <c r="AA108" s="16"/>
      <c r="AB108" s="14">
        <f t="shared" si="15"/>
        <v>0</v>
      </c>
      <c r="AC108" s="18" t="e">
        <f t="shared" si="17"/>
        <v>#DIV/0!</v>
      </c>
      <c r="AD108" s="18" t="e">
        <f t="shared" si="18"/>
        <v>#DIV/0!</v>
      </c>
      <c r="AE108" s="19" t="e">
        <f t="shared" si="16"/>
        <v>#DIV/0!</v>
      </c>
    </row>
    <row r="109" spans="1:31" s="20" customFormat="1" ht="15" hidden="1">
      <c r="A109" s="14">
        <f t="shared" si="10"/>
        <v>106</v>
      </c>
      <c r="B109" s="24"/>
      <c r="C109" s="14"/>
      <c r="D109" s="16"/>
      <c r="E109" s="17"/>
      <c r="F109" s="16"/>
      <c r="G109" s="17"/>
      <c r="H109" s="16"/>
      <c r="I109" s="16"/>
      <c r="J109" s="16"/>
      <c r="K109" s="17"/>
      <c r="L109" s="16"/>
      <c r="M109" s="16"/>
      <c r="N109" s="22"/>
      <c r="O109" s="23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4">
        <f>SUM(D109+F109+H109+J109+L109+N109+R109+P109+T109+V109)</f>
        <v>0</v>
      </c>
      <c r="AC109" s="18" t="e">
        <f t="shared" si="17"/>
        <v>#DIV/0!</v>
      </c>
      <c r="AD109" s="18" t="e">
        <f t="shared" si="18"/>
        <v>#DIV/0!</v>
      </c>
      <c r="AE109" s="19" t="e">
        <f t="shared" si="16"/>
        <v>#DIV/0!</v>
      </c>
    </row>
    <row r="110" spans="1:31" s="20" customFormat="1" ht="15" hidden="1">
      <c r="A110" s="14">
        <f t="shared" si="10"/>
        <v>107</v>
      </c>
      <c r="B110" s="15"/>
      <c r="C110" s="14"/>
      <c r="D110" s="16"/>
      <c r="E110" s="17"/>
      <c r="F110" s="16"/>
      <c r="G110" s="17"/>
      <c r="H110" s="16"/>
      <c r="I110" s="17"/>
      <c r="J110" s="16"/>
      <c r="K110" s="17"/>
      <c r="L110" s="16"/>
      <c r="M110" s="16"/>
      <c r="N110" s="16"/>
      <c r="O110" s="17"/>
      <c r="P110" s="16"/>
      <c r="Q110" s="16"/>
      <c r="R110" s="16"/>
      <c r="S110" s="16"/>
      <c r="T110" s="16"/>
      <c r="U110" s="16"/>
      <c r="V110" s="16"/>
      <c r="W110" s="17"/>
      <c r="X110" s="16"/>
      <c r="Y110" s="16"/>
      <c r="Z110" s="16"/>
      <c r="AA110" s="16"/>
      <c r="AB110" s="14">
        <f>SUM(D110+F110+H110+J110+L110+N110+R110+P110+T110+V110)</f>
        <v>0</v>
      </c>
      <c r="AC110" s="18" t="e">
        <f t="shared" si="17"/>
        <v>#DIV/0!</v>
      </c>
      <c r="AD110" s="18" t="e">
        <f t="shared" si="18"/>
        <v>#DIV/0!</v>
      </c>
      <c r="AE110" s="19" t="e">
        <f t="shared" si="16"/>
        <v>#DIV/0!</v>
      </c>
    </row>
    <row r="111" spans="1:31" s="20" customFormat="1" ht="15" hidden="1">
      <c r="A111" s="14">
        <f t="shared" si="10"/>
        <v>108</v>
      </c>
      <c r="B111" s="15"/>
      <c r="C111" s="14"/>
      <c r="D111" s="16"/>
      <c r="E111" s="17"/>
      <c r="F111" s="16"/>
      <c r="G111" s="17"/>
      <c r="H111" s="16"/>
      <c r="I111" s="17"/>
      <c r="J111" s="16"/>
      <c r="K111" s="16"/>
      <c r="L111" s="16"/>
      <c r="M111" s="17"/>
      <c r="N111" s="16"/>
      <c r="O111" s="17"/>
      <c r="P111" s="16"/>
      <c r="Q111" s="17"/>
      <c r="R111" s="16"/>
      <c r="S111" s="16"/>
      <c r="T111" s="16"/>
      <c r="U111" s="16"/>
      <c r="V111" s="16"/>
      <c r="W111" s="16"/>
      <c r="X111" s="16"/>
      <c r="Y111" s="16"/>
      <c r="Z111" s="16"/>
      <c r="AA111" s="17"/>
      <c r="AB111" s="14">
        <f>SUM(D111+F111+H111+J111+L111+N111+R111+P111+T111+V111+X111+Z111)</f>
        <v>0</v>
      </c>
      <c r="AC111" s="18" t="e">
        <f t="shared" si="17"/>
        <v>#DIV/0!</v>
      </c>
      <c r="AD111" s="18" t="e">
        <f t="shared" si="18"/>
        <v>#DIV/0!</v>
      </c>
      <c r="AE111" s="19" t="e">
        <f t="shared" si="16"/>
        <v>#DIV/0!</v>
      </c>
    </row>
    <row r="112" spans="1:31" s="20" customFormat="1" ht="15" hidden="1">
      <c r="A112" s="14">
        <f t="shared" si="10"/>
        <v>109</v>
      </c>
      <c r="B112" s="15"/>
      <c r="C112" s="14"/>
      <c r="D112" s="16"/>
      <c r="E112" s="17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7"/>
      <c r="R112" s="16"/>
      <c r="S112" s="17"/>
      <c r="T112" s="16"/>
      <c r="U112" s="16"/>
      <c r="V112" s="16"/>
      <c r="W112" s="16"/>
      <c r="X112" s="16"/>
      <c r="Y112" s="16"/>
      <c r="Z112" s="16"/>
      <c r="AA112" s="16"/>
      <c r="AB112" s="14">
        <f>SUM(D112+F112+H112+J112+L112+N112+R112+P112+T112+V112+X112+Z112)</f>
        <v>0</v>
      </c>
      <c r="AC112" s="18" t="e">
        <f t="shared" si="17"/>
        <v>#DIV/0!</v>
      </c>
      <c r="AD112" s="18" t="e">
        <f t="shared" si="18"/>
        <v>#DIV/0!</v>
      </c>
      <c r="AE112" s="19" t="e">
        <f t="shared" si="16"/>
        <v>#DIV/0!</v>
      </c>
    </row>
    <row r="113" spans="1:31" s="20" customFormat="1" ht="15">
      <c r="A113" s="29" t="s">
        <v>32</v>
      </c>
      <c r="B113" s="29"/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29"/>
      <c r="AC113" s="31"/>
      <c r="AD113" s="31"/>
      <c r="AE113" s="32"/>
    </row>
    <row r="114" spans="1:31" s="4" customFormat="1" ht="16.5" customHeight="1">
      <c r="A114" s="33" t="s">
        <v>33</v>
      </c>
      <c r="B114" s="5" t="s">
        <v>57</v>
      </c>
      <c r="C114" s="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2"/>
    </row>
    <row r="115" spans="1:31" s="13" customFormat="1" ht="28.5" customHeight="1">
      <c r="A115" s="6" t="s">
        <v>34</v>
      </c>
      <c r="B115" s="6" t="s">
        <v>3</v>
      </c>
      <c r="C115" s="7" t="s">
        <v>1</v>
      </c>
      <c r="D115" s="6" t="s">
        <v>4</v>
      </c>
      <c r="E115" s="8" t="s">
        <v>5</v>
      </c>
      <c r="F115" s="6" t="s">
        <v>6</v>
      </c>
      <c r="G115" s="8" t="s">
        <v>7</v>
      </c>
      <c r="H115" s="6" t="s">
        <v>8</v>
      </c>
      <c r="I115" s="8" t="s">
        <v>9</v>
      </c>
      <c r="J115" s="6" t="s">
        <v>10</v>
      </c>
      <c r="K115" s="8" t="s">
        <v>11</v>
      </c>
      <c r="L115" s="6" t="s">
        <v>12</v>
      </c>
      <c r="M115" s="8" t="s">
        <v>13</v>
      </c>
      <c r="N115" s="6" t="s">
        <v>14</v>
      </c>
      <c r="O115" s="8" t="s">
        <v>15</v>
      </c>
      <c r="P115" s="9" t="s">
        <v>16</v>
      </c>
      <c r="Q115" s="10" t="s">
        <v>17</v>
      </c>
      <c r="R115" s="9" t="s">
        <v>18</v>
      </c>
      <c r="S115" s="10" t="s">
        <v>19</v>
      </c>
      <c r="T115" s="9" t="s">
        <v>20</v>
      </c>
      <c r="U115" s="10" t="s">
        <v>21</v>
      </c>
      <c r="V115" s="9" t="s">
        <v>22</v>
      </c>
      <c r="W115" s="10" t="s">
        <v>23</v>
      </c>
      <c r="X115" s="9" t="s">
        <v>24</v>
      </c>
      <c r="Y115" s="10" t="s">
        <v>25</v>
      </c>
      <c r="Z115" s="10"/>
      <c r="AA115" s="10"/>
      <c r="AB115" s="36" t="s">
        <v>28</v>
      </c>
      <c r="AC115" s="11" t="s">
        <v>29</v>
      </c>
      <c r="AD115" s="11" t="s">
        <v>30</v>
      </c>
      <c r="AE115" s="12" t="s">
        <v>31</v>
      </c>
    </row>
    <row r="116" spans="1:31" s="20" customFormat="1" ht="15.75" customHeight="1">
      <c r="A116" s="14">
        <v>1</v>
      </c>
      <c r="B116" s="15" t="s">
        <v>209</v>
      </c>
      <c r="C116" s="14" t="s">
        <v>135</v>
      </c>
      <c r="D116" s="16"/>
      <c r="E116" s="17"/>
      <c r="F116" s="16">
        <v>971</v>
      </c>
      <c r="G116" s="16">
        <v>726</v>
      </c>
      <c r="H116" s="16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7"/>
      <c r="T116" s="16"/>
      <c r="U116" s="16"/>
      <c r="V116" s="16"/>
      <c r="W116" s="17"/>
      <c r="X116" s="14"/>
      <c r="Y116" s="14"/>
      <c r="Z116" s="14"/>
      <c r="AA116" s="14"/>
      <c r="AB116" s="14">
        <f aca="true" t="shared" si="19" ref="AB116:AB147">SUM(D116+F116+H116+J116+L116+N116+R116+P116+T116+V116+X116+Z116)</f>
        <v>971</v>
      </c>
      <c r="AC116" s="18">
        <f aca="true" t="shared" si="20" ref="AC116:AD120">AVERAGE(D116,F116,H116,J116,L116,N116,R116,P116,T116,V116,X116,Z116)/5</f>
        <v>194.2</v>
      </c>
      <c r="AD116" s="18">
        <f t="shared" si="20"/>
        <v>145.2</v>
      </c>
      <c r="AE116" s="19">
        <f aca="true" t="shared" si="21" ref="AE116:AE147">IF((190-AD116)*0.8&gt;60,60,(190-AD116)*0.8)</f>
        <v>35.84000000000001</v>
      </c>
    </row>
    <row r="117" spans="1:31" s="20" customFormat="1" ht="15.75" customHeight="1">
      <c r="A117" s="14">
        <v>2</v>
      </c>
      <c r="B117" s="15" t="s">
        <v>110</v>
      </c>
      <c r="C117" s="14" t="s">
        <v>112</v>
      </c>
      <c r="D117" s="16">
        <v>666</v>
      </c>
      <c r="E117" s="16">
        <v>546</v>
      </c>
      <c r="F117" s="16">
        <v>1106</v>
      </c>
      <c r="G117" s="17">
        <v>806</v>
      </c>
      <c r="H117" s="16">
        <v>1008</v>
      </c>
      <c r="I117" s="17">
        <v>788</v>
      </c>
      <c r="J117" s="16">
        <v>1006</v>
      </c>
      <c r="K117" s="16">
        <v>816</v>
      </c>
      <c r="L117" s="16">
        <v>907</v>
      </c>
      <c r="M117" s="16">
        <v>737</v>
      </c>
      <c r="N117" s="16">
        <v>995</v>
      </c>
      <c r="O117" s="17">
        <v>825</v>
      </c>
      <c r="P117" s="16"/>
      <c r="Q117" s="16"/>
      <c r="R117" s="16"/>
      <c r="S117" s="17"/>
      <c r="T117" s="16"/>
      <c r="U117" s="16"/>
      <c r="V117" s="14"/>
      <c r="W117" s="14"/>
      <c r="X117" s="26">
        <v>1026</v>
      </c>
      <c r="Y117" s="26">
        <v>866</v>
      </c>
      <c r="Z117" s="14"/>
      <c r="AA117" s="14"/>
      <c r="AB117" s="14">
        <f t="shared" si="19"/>
        <v>6714</v>
      </c>
      <c r="AC117" s="18">
        <f t="shared" si="20"/>
        <v>191.82857142857142</v>
      </c>
      <c r="AD117" s="18">
        <f t="shared" si="20"/>
        <v>153.82857142857142</v>
      </c>
      <c r="AE117" s="19">
        <f t="shared" si="21"/>
        <v>28.937142857142863</v>
      </c>
    </row>
    <row r="118" spans="1:31" s="20" customFormat="1" ht="15.75" customHeight="1">
      <c r="A118" s="14">
        <f aca="true" t="shared" si="22" ref="A118:A177">A117+1</f>
        <v>3</v>
      </c>
      <c r="B118" s="15" t="s">
        <v>97</v>
      </c>
      <c r="C118" s="14" t="s">
        <v>65</v>
      </c>
      <c r="D118" s="16">
        <v>970</v>
      </c>
      <c r="E118" s="16">
        <v>965</v>
      </c>
      <c r="F118" s="16">
        <v>948</v>
      </c>
      <c r="G118" s="17">
        <v>948</v>
      </c>
      <c r="H118" s="16">
        <v>852</v>
      </c>
      <c r="I118" s="17">
        <v>852</v>
      </c>
      <c r="J118" s="16">
        <v>1057</v>
      </c>
      <c r="K118" s="17">
        <v>1032</v>
      </c>
      <c r="L118" s="16">
        <v>981</v>
      </c>
      <c r="M118" s="17">
        <v>981</v>
      </c>
      <c r="N118" s="16">
        <v>890</v>
      </c>
      <c r="O118" s="17">
        <v>890</v>
      </c>
      <c r="P118" s="16"/>
      <c r="Q118" s="17"/>
      <c r="R118" s="16"/>
      <c r="S118" s="17"/>
      <c r="T118" s="14"/>
      <c r="U118" s="14"/>
      <c r="V118" s="14"/>
      <c r="W118" s="28"/>
      <c r="X118" s="14">
        <v>970</v>
      </c>
      <c r="Y118" s="14">
        <v>965</v>
      </c>
      <c r="Z118" s="14"/>
      <c r="AA118" s="14"/>
      <c r="AB118" s="14">
        <f t="shared" si="19"/>
        <v>6668</v>
      </c>
      <c r="AC118" s="18">
        <f t="shared" si="20"/>
        <v>190.5142857142857</v>
      </c>
      <c r="AD118" s="18">
        <f>AVERAGE(E118,G118,I118,K118,M118,O118,S118,Q118,U118,W118)/5</f>
        <v>188.93333333333334</v>
      </c>
      <c r="AE118" s="19">
        <f t="shared" si="21"/>
        <v>0.8533333333333304</v>
      </c>
    </row>
    <row r="119" spans="1:31" s="20" customFormat="1" ht="15.75" customHeight="1">
      <c r="A119" s="14">
        <f t="shared" si="22"/>
        <v>4</v>
      </c>
      <c r="B119" s="15" t="s">
        <v>154</v>
      </c>
      <c r="C119" s="14" t="s">
        <v>74</v>
      </c>
      <c r="D119" s="16">
        <v>1006</v>
      </c>
      <c r="E119" s="16">
        <v>961</v>
      </c>
      <c r="F119" s="16"/>
      <c r="G119" s="16"/>
      <c r="H119" s="16"/>
      <c r="I119" s="17"/>
      <c r="J119" s="16"/>
      <c r="K119" s="17"/>
      <c r="L119" s="16"/>
      <c r="M119" s="16"/>
      <c r="N119" s="16">
        <v>915</v>
      </c>
      <c r="O119" s="17">
        <v>915</v>
      </c>
      <c r="P119" s="16"/>
      <c r="Q119" s="16"/>
      <c r="R119" s="16"/>
      <c r="S119" s="17"/>
      <c r="T119" s="16"/>
      <c r="U119" s="16"/>
      <c r="V119" s="16">
        <v>905</v>
      </c>
      <c r="W119" s="16">
        <v>895</v>
      </c>
      <c r="X119" s="16"/>
      <c r="Y119" s="17"/>
      <c r="Z119" s="16"/>
      <c r="AA119" s="16"/>
      <c r="AB119" s="14">
        <f t="shared" si="19"/>
        <v>2826</v>
      </c>
      <c r="AC119" s="18">
        <f t="shared" si="20"/>
        <v>188.4</v>
      </c>
      <c r="AD119" s="18">
        <f aca="true" t="shared" si="23" ref="AD119:AD151">AVERAGE(E119,G119,I119,K119,M119,O119,S119,Q119,U119,W119,Y119,AA119)/5</f>
        <v>184.73333333333332</v>
      </c>
      <c r="AE119" s="19">
        <f t="shared" si="21"/>
        <v>4.2133333333333445</v>
      </c>
    </row>
    <row r="120" spans="1:31" s="20" customFormat="1" ht="15.75" customHeight="1">
      <c r="A120" s="14">
        <f t="shared" si="22"/>
        <v>5</v>
      </c>
      <c r="B120" s="15" t="s">
        <v>176</v>
      </c>
      <c r="C120" s="14" t="s">
        <v>134</v>
      </c>
      <c r="D120" s="16">
        <v>890</v>
      </c>
      <c r="E120" s="16">
        <v>755</v>
      </c>
      <c r="F120" s="16">
        <v>980</v>
      </c>
      <c r="G120" s="17">
        <v>825</v>
      </c>
      <c r="H120" s="16">
        <v>878</v>
      </c>
      <c r="I120" s="17">
        <v>748</v>
      </c>
      <c r="J120" s="16"/>
      <c r="K120" s="16"/>
      <c r="L120" s="16"/>
      <c r="M120" s="16"/>
      <c r="N120" s="16">
        <v>1019</v>
      </c>
      <c r="O120" s="17">
        <v>879</v>
      </c>
      <c r="P120" s="16"/>
      <c r="Q120" s="16"/>
      <c r="R120" s="16"/>
      <c r="S120" s="17"/>
      <c r="T120" s="16"/>
      <c r="U120" s="16"/>
      <c r="V120" s="14"/>
      <c r="W120" s="14"/>
      <c r="X120" s="14"/>
      <c r="Y120" s="14"/>
      <c r="Z120" s="14"/>
      <c r="AA120" s="14"/>
      <c r="AB120" s="14">
        <f t="shared" si="19"/>
        <v>3767</v>
      </c>
      <c r="AC120" s="18">
        <f t="shared" si="20"/>
        <v>188.35</v>
      </c>
      <c r="AD120" s="18">
        <f t="shared" si="23"/>
        <v>160.35</v>
      </c>
      <c r="AE120" s="19">
        <f t="shared" si="21"/>
        <v>23.720000000000006</v>
      </c>
    </row>
    <row r="121" spans="1:31" s="20" customFormat="1" ht="15.75" customHeight="1">
      <c r="A121" s="14">
        <f t="shared" si="22"/>
        <v>6</v>
      </c>
      <c r="B121" s="15" t="s">
        <v>179</v>
      </c>
      <c r="C121" s="14" t="s">
        <v>60</v>
      </c>
      <c r="D121" s="16">
        <v>925</v>
      </c>
      <c r="E121" s="17">
        <v>815</v>
      </c>
      <c r="F121" s="16">
        <v>930</v>
      </c>
      <c r="G121" s="17">
        <v>820</v>
      </c>
      <c r="H121" s="16">
        <v>876</v>
      </c>
      <c r="I121" s="17">
        <v>771</v>
      </c>
      <c r="J121" s="16">
        <v>951</v>
      </c>
      <c r="K121" s="16">
        <v>831</v>
      </c>
      <c r="L121" s="16">
        <v>980</v>
      </c>
      <c r="M121" s="16">
        <v>865</v>
      </c>
      <c r="N121" s="16">
        <v>976</v>
      </c>
      <c r="O121" s="17">
        <v>871</v>
      </c>
      <c r="P121" s="16"/>
      <c r="Q121" s="16"/>
      <c r="R121" s="16"/>
      <c r="S121" s="17"/>
      <c r="T121" s="14">
        <v>948</v>
      </c>
      <c r="U121" s="14">
        <v>853</v>
      </c>
      <c r="V121" s="14"/>
      <c r="W121" s="14"/>
      <c r="X121" s="14"/>
      <c r="Y121" s="14"/>
      <c r="Z121" s="14"/>
      <c r="AA121" s="14"/>
      <c r="AB121" s="14">
        <f t="shared" si="19"/>
        <v>6586</v>
      </c>
      <c r="AC121" s="18">
        <f aca="true" t="shared" si="24" ref="AC120:AC152">AVERAGE(D121,F121,H121,J121,L121,N121,R121,P121,T121,V121,X121,Z121)/5</f>
        <v>188.17142857142858</v>
      </c>
      <c r="AD121" s="18">
        <f t="shared" si="23"/>
        <v>166.45714285714286</v>
      </c>
      <c r="AE121" s="19">
        <f t="shared" si="21"/>
        <v>18.834285714285716</v>
      </c>
    </row>
    <row r="122" spans="1:31" s="20" customFormat="1" ht="15.75" customHeight="1">
      <c r="A122" s="14">
        <f t="shared" si="22"/>
        <v>7</v>
      </c>
      <c r="B122" s="15" t="s">
        <v>267</v>
      </c>
      <c r="C122" s="14" t="s">
        <v>78</v>
      </c>
      <c r="D122" s="16"/>
      <c r="E122" s="16"/>
      <c r="F122" s="16"/>
      <c r="G122" s="16"/>
      <c r="H122" s="16"/>
      <c r="I122" s="16"/>
      <c r="J122" s="16"/>
      <c r="K122" s="17"/>
      <c r="L122" s="16"/>
      <c r="M122" s="16"/>
      <c r="N122" s="16">
        <v>889</v>
      </c>
      <c r="O122" s="17">
        <v>749</v>
      </c>
      <c r="P122" s="16"/>
      <c r="Q122" s="17"/>
      <c r="R122" s="16"/>
      <c r="S122" s="17"/>
      <c r="T122" s="16"/>
      <c r="U122" s="17"/>
      <c r="V122" s="14"/>
      <c r="W122" s="14"/>
      <c r="X122" s="26">
        <v>986</v>
      </c>
      <c r="Y122" s="26">
        <v>826</v>
      </c>
      <c r="Z122" s="14"/>
      <c r="AA122" s="14"/>
      <c r="AB122" s="14">
        <f t="shared" si="19"/>
        <v>1875</v>
      </c>
      <c r="AC122" s="18">
        <f t="shared" si="24"/>
        <v>187.5</v>
      </c>
      <c r="AD122" s="18">
        <f t="shared" si="23"/>
        <v>157.5</v>
      </c>
      <c r="AE122" s="19">
        <f t="shared" si="21"/>
        <v>26</v>
      </c>
    </row>
    <row r="123" spans="1:31" s="20" customFormat="1" ht="15.75" customHeight="1">
      <c r="A123" s="14">
        <f t="shared" si="22"/>
        <v>8</v>
      </c>
      <c r="B123" s="15" t="s">
        <v>108</v>
      </c>
      <c r="C123" s="14" t="s">
        <v>69</v>
      </c>
      <c r="D123" s="16">
        <v>914</v>
      </c>
      <c r="E123" s="16">
        <v>769</v>
      </c>
      <c r="F123" s="16">
        <v>1005</v>
      </c>
      <c r="G123" s="16">
        <v>860</v>
      </c>
      <c r="H123" s="16">
        <v>870</v>
      </c>
      <c r="I123" s="17">
        <v>760</v>
      </c>
      <c r="J123" s="16">
        <v>913</v>
      </c>
      <c r="K123" s="17">
        <v>788</v>
      </c>
      <c r="L123" s="16">
        <v>912</v>
      </c>
      <c r="M123" s="17">
        <v>787</v>
      </c>
      <c r="N123" s="16">
        <v>1039</v>
      </c>
      <c r="O123" s="17">
        <v>914</v>
      </c>
      <c r="P123" s="16"/>
      <c r="Q123" s="17"/>
      <c r="R123" s="16">
        <v>909</v>
      </c>
      <c r="S123" s="17">
        <v>799</v>
      </c>
      <c r="T123" s="14"/>
      <c r="U123" s="14"/>
      <c r="V123" s="14"/>
      <c r="W123" s="14"/>
      <c r="X123" s="14"/>
      <c r="Y123" s="28"/>
      <c r="Z123" s="14"/>
      <c r="AA123" s="14"/>
      <c r="AB123" s="14">
        <f t="shared" si="19"/>
        <v>6562</v>
      </c>
      <c r="AC123" s="18">
        <f t="shared" si="24"/>
        <v>187.4857142857143</v>
      </c>
      <c r="AD123" s="18">
        <f t="shared" si="23"/>
        <v>162.2</v>
      </c>
      <c r="AE123" s="19">
        <f t="shared" si="21"/>
        <v>22.24000000000001</v>
      </c>
    </row>
    <row r="124" spans="1:31" s="20" customFormat="1" ht="15.75" customHeight="1">
      <c r="A124" s="14">
        <f t="shared" si="22"/>
        <v>9</v>
      </c>
      <c r="B124" s="15" t="s">
        <v>216</v>
      </c>
      <c r="C124" s="14" t="s">
        <v>77</v>
      </c>
      <c r="D124" s="16"/>
      <c r="E124" s="16"/>
      <c r="F124" s="16">
        <v>834</v>
      </c>
      <c r="G124" s="16">
        <v>669</v>
      </c>
      <c r="H124" s="16">
        <v>1017</v>
      </c>
      <c r="I124" s="16">
        <v>792</v>
      </c>
      <c r="J124" s="16"/>
      <c r="K124" s="16"/>
      <c r="L124" s="16">
        <v>934</v>
      </c>
      <c r="M124" s="16">
        <v>759</v>
      </c>
      <c r="N124" s="16">
        <v>999</v>
      </c>
      <c r="O124" s="17">
        <v>829</v>
      </c>
      <c r="P124" s="16"/>
      <c r="Q124" s="17"/>
      <c r="R124" s="16">
        <v>864</v>
      </c>
      <c r="S124" s="17">
        <v>714</v>
      </c>
      <c r="T124" s="16"/>
      <c r="U124" s="17"/>
      <c r="V124" s="14"/>
      <c r="W124" s="14"/>
      <c r="X124" s="14"/>
      <c r="Y124" s="14"/>
      <c r="Z124" s="14"/>
      <c r="AA124" s="14"/>
      <c r="AB124" s="14">
        <f t="shared" si="19"/>
        <v>4648</v>
      </c>
      <c r="AC124" s="18">
        <f t="shared" si="24"/>
        <v>185.92000000000002</v>
      </c>
      <c r="AD124" s="18">
        <f t="shared" si="23"/>
        <v>150.52</v>
      </c>
      <c r="AE124" s="19">
        <f t="shared" si="21"/>
        <v>31.583999999999993</v>
      </c>
    </row>
    <row r="125" spans="1:31" s="20" customFormat="1" ht="15.75" customHeight="1">
      <c r="A125" s="14">
        <f t="shared" si="22"/>
        <v>10</v>
      </c>
      <c r="B125" s="37" t="s">
        <v>250</v>
      </c>
      <c r="C125" s="14" t="s">
        <v>62</v>
      </c>
      <c r="D125" s="16"/>
      <c r="E125" s="17"/>
      <c r="F125" s="16"/>
      <c r="G125" s="17"/>
      <c r="H125" s="16"/>
      <c r="I125" s="17"/>
      <c r="J125" s="16"/>
      <c r="K125" s="17"/>
      <c r="L125" s="16">
        <v>875</v>
      </c>
      <c r="M125" s="17">
        <v>785</v>
      </c>
      <c r="N125" s="16">
        <v>981</v>
      </c>
      <c r="O125" s="17">
        <v>851</v>
      </c>
      <c r="P125" s="16"/>
      <c r="Q125" s="17"/>
      <c r="R125" s="16"/>
      <c r="S125" s="17"/>
      <c r="T125" s="16"/>
      <c r="U125" s="17"/>
      <c r="V125" s="14"/>
      <c r="W125" s="14"/>
      <c r="X125" s="14"/>
      <c r="Y125" s="14"/>
      <c r="Z125" s="14"/>
      <c r="AA125" s="14"/>
      <c r="AB125" s="14">
        <f t="shared" si="19"/>
        <v>1856</v>
      </c>
      <c r="AC125" s="18">
        <f t="shared" si="24"/>
        <v>185.6</v>
      </c>
      <c r="AD125" s="18">
        <f t="shared" si="23"/>
        <v>163.6</v>
      </c>
      <c r="AE125" s="19">
        <f t="shared" si="21"/>
        <v>21.120000000000005</v>
      </c>
    </row>
    <row r="126" spans="1:31" s="20" customFormat="1" ht="15.75" customHeight="1">
      <c r="A126" s="14">
        <f t="shared" si="22"/>
        <v>11</v>
      </c>
      <c r="B126" s="15" t="s">
        <v>242</v>
      </c>
      <c r="C126" s="14" t="s">
        <v>72</v>
      </c>
      <c r="D126" s="16"/>
      <c r="E126" s="16"/>
      <c r="F126" s="16"/>
      <c r="G126" s="17"/>
      <c r="H126" s="16"/>
      <c r="I126" s="17"/>
      <c r="J126" s="16">
        <v>794</v>
      </c>
      <c r="K126" s="16">
        <v>704</v>
      </c>
      <c r="L126" s="16">
        <v>1054</v>
      </c>
      <c r="M126" s="16">
        <v>859</v>
      </c>
      <c r="N126" s="16"/>
      <c r="O126" s="17"/>
      <c r="P126" s="16"/>
      <c r="Q126" s="16"/>
      <c r="R126" s="16"/>
      <c r="S126" s="17"/>
      <c r="T126" s="26"/>
      <c r="U126" s="26"/>
      <c r="V126" s="14"/>
      <c r="W126" s="14"/>
      <c r="X126" s="14"/>
      <c r="Y126" s="14"/>
      <c r="Z126" s="14"/>
      <c r="AA126" s="14"/>
      <c r="AB126" s="14">
        <f t="shared" si="19"/>
        <v>1848</v>
      </c>
      <c r="AC126" s="18">
        <f t="shared" si="24"/>
        <v>184.8</v>
      </c>
      <c r="AD126" s="18">
        <f t="shared" si="23"/>
        <v>156.3</v>
      </c>
      <c r="AE126" s="19">
        <f t="shared" si="21"/>
        <v>26.959999999999994</v>
      </c>
    </row>
    <row r="127" spans="1:31" s="20" customFormat="1" ht="15.75" customHeight="1">
      <c r="A127" s="14">
        <f t="shared" si="22"/>
        <v>12</v>
      </c>
      <c r="B127" s="15" t="s">
        <v>151</v>
      </c>
      <c r="C127" s="14" t="s">
        <v>71</v>
      </c>
      <c r="D127" s="16">
        <v>923</v>
      </c>
      <c r="E127" s="17">
        <v>718</v>
      </c>
      <c r="F127" s="16">
        <v>880</v>
      </c>
      <c r="G127" s="17">
        <v>695</v>
      </c>
      <c r="H127" s="16">
        <v>887</v>
      </c>
      <c r="I127" s="17">
        <v>692</v>
      </c>
      <c r="J127" s="16">
        <v>972</v>
      </c>
      <c r="K127" s="17">
        <v>772</v>
      </c>
      <c r="L127" s="16">
        <v>876</v>
      </c>
      <c r="M127" s="17">
        <v>691</v>
      </c>
      <c r="N127" s="16">
        <v>942</v>
      </c>
      <c r="O127" s="17">
        <v>752</v>
      </c>
      <c r="P127" s="16"/>
      <c r="Q127" s="17"/>
      <c r="R127" s="16"/>
      <c r="S127" s="17"/>
      <c r="T127" s="16"/>
      <c r="U127" s="17"/>
      <c r="V127" s="14">
        <v>934</v>
      </c>
      <c r="W127" s="14">
        <v>749</v>
      </c>
      <c r="X127" s="14"/>
      <c r="Y127" s="14"/>
      <c r="Z127" s="14"/>
      <c r="AA127" s="14"/>
      <c r="AB127" s="14">
        <f t="shared" si="19"/>
        <v>6414</v>
      </c>
      <c r="AC127" s="18">
        <f t="shared" si="24"/>
        <v>183.25714285714287</v>
      </c>
      <c r="AD127" s="18">
        <f t="shared" si="23"/>
        <v>144.82857142857142</v>
      </c>
      <c r="AE127" s="19">
        <f t="shared" si="21"/>
        <v>36.13714285714286</v>
      </c>
    </row>
    <row r="128" spans="1:31" s="20" customFormat="1" ht="15.75" customHeight="1">
      <c r="A128" s="14">
        <f t="shared" si="22"/>
        <v>13</v>
      </c>
      <c r="B128" s="15" t="s">
        <v>132</v>
      </c>
      <c r="C128" s="14" t="s">
        <v>72</v>
      </c>
      <c r="D128" s="16">
        <v>1005</v>
      </c>
      <c r="E128" s="17">
        <v>895</v>
      </c>
      <c r="F128" s="16">
        <v>872</v>
      </c>
      <c r="G128" s="17">
        <v>827</v>
      </c>
      <c r="H128" s="16">
        <v>902</v>
      </c>
      <c r="I128" s="17">
        <v>832</v>
      </c>
      <c r="J128" s="16"/>
      <c r="K128" s="17"/>
      <c r="L128" s="16"/>
      <c r="M128" s="17"/>
      <c r="N128" s="16">
        <v>874</v>
      </c>
      <c r="O128" s="17">
        <v>794</v>
      </c>
      <c r="P128" s="16"/>
      <c r="Q128" s="17"/>
      <c r="R128" s="16"/>
      <c r="S128" s="17"/>
      <c r="T128" s="16">
        <v>976</v>
      </c>
      <c r="U128" s="17">
        <v>886</v>
      </c>
      <c r="V128" s="14">
        <v>861</v>
      </c>
      <c r="W128" s="14">
        <v>776</v>
      </c>
      <c r="X128" s="14"/>
      <c r="Y128" s="14"/>
      <c r="Z128" s="14"/>
      <c r="AA128" s="14"/>
      <c r="AB128" s="14">
        <f t="shared" si="19"/>
        <v>5490</v>
      </c>
      <c r="AC128" s="18">
        <f t="shared" si="24"/>
        <v>183</v>
      </c>
      <c r="AD128" s="18">
        <f t="shared" si="23"/>
        <v>167</v>
      </c>
      <c r="AE128" s="19">
        <f t="shared" si="21"/>
        <v>18.400000000000002</v>
      </c>
    </row>
    <row r="129" spans="1:31" s="20" customFormat="1" ht="15.75" customHeight="1">
      <c r="A129" s="14">
        <f t="shared" si="22"/>
        <v>14</v>
      </c>
      <c r="B129" s="37" t="s">
        <v>166</v>
      </c>
      <c r="C129" s="14" t="s">
        <v>155</v>
      </c>
      <c r="D129" s="16">
        <v>933</v>
      </c>
      <c r="E129" s="17">
        <v>818</v>
      </c>
      <c r="F129" s="16">
        <v>745</v>
      </c>
      <c r="G129" s="17">
        <v>640</v>
      </c>
      <c r="H129" s="16">
        <v>789</v>
      </c>
      <c r="I129" s="17">
        <v>614</v>
      </c>
      <c r="J129" s="16">
        <v>1046</v>
      </c>
      <c r="K129" s="17">
        <v>841</v>
      </c>
      <c r="L129" s="16">
        <v>1013</v>
      </c>
      <c r="M129" s="17">
        <v>870</v>
      </c>
      <c r="N129" s="16">
        <v>964</v>
      </c>
      <c r="O129" s="17">
        <v>809</v>
      </c>
      <c r="P129" s="16"/>
      <c r="Q129" s="17"/>
      <c r="R129" s="16"/>
      <c r="S129" s="17"/>
      <c r="T129" s="16">
        <v>893</v>
      </c>
      <c r="U129" s="17">
        <v>743</v>
      </c>
      <c r="V129" s="14"/>
      <c r="W129" s="14"/>
      <c r="X129" s="14"/>
      <c r="Y129" s="14"/>
      <c r="Z129" s="14"/>
      <c r="AA129" s="14"/>
      <c r="AB129" s="14">
        <f t="shared" si="19"/>
        <v>6383</v>
      </c>
      <c r="AC129" s="18">
        <f t="shared" si="24"/>
        <v>182.37142857142857</v>
      </c>
      <c r="AD129" s="18">
        <f t="shared" si="23"/>
        <v>152.42857142857142</v>
      </c>
      <c r="AE129" s="19">
        <f t="shared" si="21"/>
        <v>30.057142857142868</v>
      </c>
    </row>
    <row r="130" spans="1:31" s="20" customFormat="1" ht="15.75" customHeight="1">
      <c r="A130" s="14">
        <f t="shared" si="22"/>
        <v>15</v>
      </c>
      <c r="B130" s="15" t="s">
        <v>170</v>
      </c>
      <c r="C130" s="14" t="s">
        <v>135</v>
      </c>
      <c r="D130" s="16">
        <v>862</v>
      </c>
      <c r="E130" s="17">
        <v>612</v>
      </c>
      <c r="F130" s="16"/>
      <c r="G130" s="16"/>
      <c r="H130" s="16">
        <v>907</v>
      </c>
      <c r="I130" s="16">
        <v>637</v>
      </c>
      <c r="J130" s="16">
        <v>953</v>
      </c>
      <c r="K130" s="16">
        <v>693</v>
      </c>
      <c r="L130" s="16">
        <v>891</v>
      </c>
      <c r="M130" s="16">
        <v>651</v>
      </c>
      <c r="N130" s="16"/>
      <c r="O130" s="17"/>
      <c r="P130" s="16"/>
      <c r="Q130" s="16"/>
      <c r="R130" s="16">
        <v>959</v>
      </c>
      <c r="S130" s="17">
        <v>719</v>
      </c>
      <c r="T130" s="16">
        <v>899</v>
      </c>
      <c r="U130" s="16">
        <v>669</v>
      </c>
      <c r="V130" s="16"/>
      <c r="W130" s="17"/>
      <c r="X130" s="16"/>
      <c r="Y130" s="17"/>
      <c r="Z130" s="16"/>
      <c r="AA130" s="17"/>
      <c r="AB130" s="14">
        <f t="shared" si="19"/>
        <v>5471</v>
      </c>
      <c r="AC130" s="18">
        <f t="shared" si="24"/>
        <v>182.36666666666667</v>
      </c>
      <c r="AD130" s="18">
        <f t="shared" si="23"/>
        <v>132.7</v>
      </c>
      <c r="AE130" s="19">
        <f t="shared" si="21"/>
        <v>45.84000000000001</v>
      </c>
    </row>
    <row r="131" spans="1:31" s="20" customFormat="1" ht="15.75" customHeight="1">
      <c r="A131" s="14">
        <f t="shared" si="22"/>
        <v>16</v>
      </c>
      <c r="B131" s="15" t="s">
        <v>246</v>
      </c>
      <c r="C131" s="14" t="s">
        <v>134</v>
      </c>
      <c r="D131" s="16"/>
      <c r="E131" s="16"/>
      <c r="F131" s="16"/>
      <c r="G131" s="16"/>
      <c r="H131" s="16"/>
      <c r="I131" s="16"/>
      <c r="J131" s="16">
        <v>812</v>
      </c>
      <c r="K131" s="16">
        <v>642</v>
      </c>
      <c r="L131" s="16">
        <v>1021</v>
      </c>
      <c r="M131" s="16">
        <v>776</v>
      </c>
      <c r="N131" s="16"/>
      <c r="O131" s="17"/>
      <c r="P131" s="16"/>
      <c r="Q131" s="17"/>
      <c r="R131" s="16"/>
      <c r="S131" s="17"/>
      <c r="T131" s="16"/>
      <c r="U131" s="17"/>
      <c r="V131" s="14">
        <v>915</v>
      </c>
      <c r="W131" s="26">
        <v>721</v>
      </c>
      <c r="X131" s="26">
        <v>886</v>
      </c>
      <c r="Y131" s="26">
        <v>696</v>
      </c>
      <c r="Z131" s="14"/>
      <c r="AA131" s="14"/>
      <c r="AB131" s="14">
        <f t="shared" si="19"/>
        <v>3634</v>
      </c>
      <c r="AC131" s="18">
        <f t="shared" si="24"/>
        <v>181.7</v>
      </c>
      <c r="AD131" s="18">
        <f t="shared" si="23"/>
        <v>141.75</v>
      </c>
      <c r="AE131" s="19">
        <f t="shared" si="21"/>
        <v>38.6</v>
      </c>
    </row>
    <row r="132" spans="1:31" s="20" customFormat="1" ht="15.75" customHeight="1">
      <c r="A132" s="14">
        <f t="shared" si="22"/>
        <v>17</v>
      </c>
      <c r="B132" s="37" t="s">
        <v>203</v>
      </c>
      <c r="C132" s="14" t="s">
        <v>79</v>
      </c>
      <c r="D132" s="16"/>
      <c r="E132" s="16"/>
      <c r="F132" s="16">
        <v>854</v>
      </c>
      <c r="G132" s="17">
        <v>754</v>
      </c>
      <c r="H132" s="16">
        <v>953</v>
      </c>
      <c r="I132" s="17">
        <v>798</v>
      </c>
      <c r="J132" s="16">
        <v>881</v>
      </c>
      <c r="K132" s="17">
        <v>741</v>
      </c>
      <c r="L132" s="16">
        <v>942</v>
      </c>
      <c r="M132" s="17">
        <v>792</v>
      </c>
      <c r="N132" s="16">
        <v>931</v>
      </c>
      <c r="O132" s="17">
        <v>786</v>
      </c>
      <c r="P132" s="16"/>
      <c r="Q132" s="17"/>
      <c r="R132" s="16"/>
      <c r="S132" s="17"/>
      <c r="T132" s="16"/>
      <c r="U132" s="17"/>
      <c r="V132" s="14">
        <v>906</v>
      </c>
      <c r="W132" s="26">
        <v>766</v>
      </c>
      <c r="X132" s="26">
        <v>890</v>
      </c>
      <c r="Y132" s="26">
        <v>750</v>
      </c>
      <c r="Z132" s="14"/>
      <c r="AA132" s="14"/>
      <c r="AB132" s="14">
        <f t="shared" si="19"/>
        <v>6357</v>
      </c>
      <c r="AC132" s="18">
        <f t="shared" si="24"/>
        <v>181.62857142857143</v>
      </c>
      <c r="AD132" s="18">
        <f t="shared" si="23"/>
        <v>153.9142857142857</v>
      </c>
      <c r="AE132" s="19">
        <f t="shared" si="21"/>
        <v>28.868571428571432</v>
      </c>
    </row>
    <row r="133" spans="1:31" s="20" customFormat="1" ht="15.75" customHeight="1">
      <c r="A133" s="14">
        <f t="shared" si="22"/>
        <v>18</v>
      </c>
      <c r="B133" s="37" t="s">
        <v>143</v>
      </c>
      <c r="C133" s="14" t="s">
        <v>62</v>
      </c>
      <c r="D133" s="16">
        <v>976</v>
      </c>
      <c r="E133" s="16">
        <v>836</v>
      </c>
      <c r="F133" s="16">
        <v>788</v>
      </c>
      <c r="G133" s="17">
        <v>698</v>
      </c>
      <c r="H133" s="16">
        <v>956</v>
      </c>
      <c r="I133" s="16">
        <v>811</v>
      </c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26"/>
      <c r="W133" s="26"/>
      <c r="X133" s="14"/>
      <c r="Y133" s="14"/>
      <c r="Z133" s="14"/>
      <c r="AA133" s="14"/>
      <c r="AB133" s="14">
        <f t="shared" si="19"/>
        <v>2720</v>
      </c>
      <c r="AC133" s="18">
        <f t="shared" si="24"/>
        <v>181.33333333333331</v>
      </c>
      <c r="AD133" s="18">
        <f t="shared" si="23"/>
        <v>156.33333333333331</v>
      </c>
      <c r="AE133" s="19">
        <f t="shared" si="21"/>
        <v>26.93333333333335</v>
      </c>
    </row>
    <row r="134" spans="1:31" s="20" customFormat="1" ht="15.75" customHeight="1">
      <c r="A134" s="14">
        <f t="shared" si="22"/>
        <v>19</v>
      </c>
      <c r="B134" s="15" t="s">
        <v>127</v>
      </c>
      <c r="C134" s="14" t="s">
        <v>66</v>
      </c>
      <c r="D134" s="16">
        <v>908</v>
      </c>
      <c r="E134" s="16">
        <v>758</v>
      </c>
      <c r="F134" s="16">
        <v>881</v>
      </c>
      <c r="G134" s="17">
        <v>726</v>
      </c>
      <c r="H134" s="16">
        <v>878</v>
      </c>
      <c r="I134" s="17">
        <v>713</v>
      </c>
      <c r="J134" s="16">
        <v>898</v>
      </c>
      <c r="K134" s="16">
        <v>723</v>
      </c>
      <c r="L134" s="16">
        <v>832</v>
      </c>
      <c r="M134" s="17">
        <v>657</v>
      </c>
      <c r="N134" s="16">
        <v>950</v>
      </c>
      <c r="O134" s="17">
        <v>760</v>
      </c>
      <c r="P134" s="16"/>
      <c r="Q134" s="17"/>
      <c r="R134" s="16"/>
      <c r="S134" s="17"/>
      <c r="T134" s="16">
        <v>961</v>
      </c>
      <c r="U134" s="16">
        <v>781</v>
      </c>
      <c r="V134" s="14">
        <v>891</v>
      </c>
      <c r="W134" s="14">
        <v>716</v>
      </c>
      <c r="X134" s="14"/>
      <c r="Y134" s="28"/>
      <c r="Z134" s="14"/>
      <c r="AA134" s="14"/>
      <c r="AB134" s="14">
        <f t="shared" si="19"/>
        <v>7199</v>
      </c>
      <c r="AC134" s="18">
        <f t="shared" si="24"/>
        <v>179.975</v>
      </c>
      <c r="AD134" s="18">
        <f t="shared" si="23"/>
        <v>145.85</v>
      </c>
      <c r="AE134" s="19">
        <f t="shared" si="21"/>
        <v>35.32000000000001</v>
      </c>
    </row>
    <row r="135" spans="1:31" s="20" customFormat="1" ht="15.75" customHeight="1">
      <c r="A135" s="14">
        <f>A134+1</f>
        <v>20</v>
      </c>
      <c r="B135" s="37" t="s">
        <v>142</v>
      </c>
      <c r="C135" s="14" t="s">
        <v>78</v>
      </c>
      <c r="D135" s="16">
        <v>950</v>
      </c>
      <c r="E135" s="16">
        <v>690</v>
      </c>
      <c r="F135" s="16">
        <v>882</v>
      </c>
      <c r="G135" s="17">
        <v>672</v>
      </c>
      <c r="H135" s="16">
        <v>922</v>
      </c>
      <c r="I135" s="17">
        <v>707</v>
      </c>
      <c r="J135" s="16">
        <v>843</v>
      </c>
      <c r="K135" s="17">
        <v>633</v>
      </c>
      <c r="L135" s="16">
        <v>882</v>
      </c>
      <c r="M135" s="17">
        <v>662</v>
      </c>
      <c r="N135" s="16"/>
      <c r="O135" s="17"/>
      <c r="P135" s="16"/>
      <c r="Q135" s="17"/>
      <c r="R135" s="16"/>
      <c r="S135" s="17"/>
      <c r="T135" s="16"/>
      <c r="U135" s="17"/>
      <c r="V135" s="14"/>
      <c r="W135" s="14"/>
      <c r="X135" s="14"/>
      <c r="Y135" s="14"/>
      <c r="Z135" s="14"/>
      <c r="AA135" s="14"/>
      <c r="AB135" s="14">
        <f t="shared" si="19"/>
        <v>4479</v>
      </c>
      <c r="AC135" s="18">
        <f t="shared" si="24"/>
        <v>179.16</v>
      </c>
      <c r="AD135" s="18">
        <f t="shared" si="23"/>
        <v>134.56</v>
      </c>
      <c r="AE135" s="19">
        <f t="shared" si="21"/>
        <v>44.352000000000004</v>
      </c>
    </row>
    <row r="136" spans="1:31" s="20" customFormat="1" ht="15.75" customHeight="1">
      <c r="A136" s="14">
        <f t="shared" si="22"/>
        <v>21</v>
      </c>
      <c r="B136" s="15" t="s">
        <v>114</v>
      </c>
      <c r="C136" s="14" t="s">
        <v>133</v>
      </c>
      <c r="D136" s="16">
        <v>892</v>
      </c>
      <c r="E136" s="16">
        <v>617</v>
      </c>
      <c r="F136" s="16">
        <v>961</v>
      </c>
      <c r="G136" s="17">
        <v>696</v>
      </c>
      <c r="H136" s="16">
        <v>805</v>
      </c>
      <c r="I136" s="17">
        <v>570</v>
      </c>
      <c r="J136" s="16">
        <v>852</v>
      </c>
      <c r="K136" s="17">
        <v>592</v>
      </c>
      <c r="L136" s="16">
        <v>976</v>
      </c>
      <c r="M136" s="17">
        <v>711</v>
      </c>
      <c r="N136" s="16">
        <v>925</v>
      </c>
      <c r="O136" s="17">
        <v>675</v>
      </c>
      <c r="P136" s="16"/>
      <c r="Q136" s="17"/>
      <c r="R136" s="16">
        <v>855</v>
      </c>
      <c r="S136" s="17">
        <v>610</v>
      </c>
      <c r="T136" s="16"/>
      <c r="U136" s="17"/>
      <c r="V136" s="14"/>
      <c r="W136" s="28"/>
      <c r="X136" s="14"/>
      <c r="Y136" s="14"/>
      <c r="Z136" s="14"/>
      <c r="AA136" s="28"/>
      <c r="AB136" s="14">
        <f t="shared" si="19"/>
        <v>6266</v>
      </c>
      <c r="AC136" s="18">
        <f t="shared" si="24"/>
        <v>179.0285714285714</v>
      </c>
      <c r="AD136" s="18">
        <f t="shared" si="23"/>
        <v>127.74285714285713</v>
      </c>
      <c r="AE136" s="19">
        <f t="shared" si="21"/>
        <v>49.805714285714295</v>
      </c>
    </row>
    <row r="137" spans="1:31" s="20" customFormat="1" ht="15.75" customHeight="1">
      <c r="A137" s="14">
        <f t="shared" si="22"/>
        <v>22</v>
      </c>
      <c r="B137" s="37" t="s">
        <v>146</v>
      </c>
      <c r="C137" s="14" t="s">
        <v>74</v>
      </c>
      <c r="D137" s="16">
        <v>997</v>
      </c>
      <c r="E137" s="16">
        <v>932</v>
      </c>
      <c r="F137" s="16">
        <v>843</v>
      </c>
      <c r="G137" s="17">
        <v>828</v>
      </c>
      <c r="H137" s="16">
        <v>901</v>
      </c>
      <c r="I137" s="17">
        <v>846</v>
      </c>
      <c r="J137" s="16">
        <v>838</v>
      </c>
      <c r="K137" s="17">
        <v>773</v>
      </c>
      <c r="L137" s="16">
        <v>973</v>
      </c>
      <c r="M137" s="17">
        <v>888</v>
      </c>
      <c r="N137" s="16">
        <v>874</v>
      </c>
      <c r="O137" s="17">
        <v>799</v>
      </c>
      <c r="P137" s="16"/>
      <c r="Q137" s="17"/>
      <c r="R137" s="16"/>
      <c r="S137" s="17"/>
      <c r="T137" s="16"/>
      <c r="U137" s="17"/>
      <c r="V137" s="14">
        <v>823</v>
      </c>
      <c r="W137" s="14">
        <v>738</v>
      </c>
      <c r="X137" s="14"/>
      <c r="Y137" s="14"/>
      <c r="Z137" s="14"/>
      <c r="AA137" s="14"/>
      <c r="AB137" s="14">
        <f t="shared" si="19"/>
        <v>6249</v>
      </c>
      <c r="AC137" s="18">
        <f t="shared" si="24"/>
        <v>178.54285714285714</v>
      </c>
      <c r="AD137" s="18">
        <f t="shared" si="23"/>
        <v>165.82857142857142</v>
      </c>
      <c r="AE137" s="19">
        <f t="shared" si="21"/>
        <v>19.337142857142865</v>
      </c>
    </row>
    <row r="138" spans="1:31" s="20" customFormat="1" ht="15.75" customHeight="1">
      <c r="A138" s="14">
        <f t="shared" si="22"/>
        <v>23</v>
      </c>
      <c r="B138" s="37" t="s">
        <v>157</v>
      </c>
      <c r="C138" s="14" t="s">
        <v>75</v>
      </c>
      <c r="D138" s="16">
        <v>858</v>
      </c>
      <c r="E138" s="17">
        <v>763</v>
      </c>
      <c r="F138" s="16">
        <v>832</v>
      </c>
      <c r="G138" s="17">
        <v>682</v>
      </c>
      <c r="H138" s="16">
        <v>857</v>
      </c>
      <c r="I138" s="17">
        <v>677</v>
      </c>
      <c r="J138" s="16">
        <v>851</v>
      </c>
      <c r="K138" s="17">
        <v>656</v>
      </c>
      <c r="L138" s="16">
        <v>924</v>
      </c>
      <c r="M138" s="17">
        <v>719</v>
      </c>
      <c r="N138" s="16">
        <v>922</v>
      </c>
      <c r="O138" s="17">
        <v>722</v>
      </c>
      <c r="P138" s="16"/>
      <c r="Q138" s="17"/>
      <c r="R138" s="16"/>
      <c r="S138" s="17"/>
      <c r="T138" s="16"/>
      <c r="U138" s="17"/>
      <c r="V138" s="14"/>
      <c r="W138" s="14"/>
      <c r="X138" s="26">
        <v>994</v>
      </c>
      <c r="Y138" s="26">
        <v>799</v>
      </c>
      <c r="Z138" s="14"/>
      <c r="AA138" s="14"/>
      <c r="AB138" s="14">
        <f t="shared" si="19"/>
        <v>6238</v>
      </c>
      <c r="AC138" s="18">
        <f t="shared" si="24"/>
        <v>178.22857142857143</v>
      </c>
      <c r="AD138" s="18">
        <f t="shared" si="23"/>
        <v>143.37142857142857</v>
      </c>
      <c r="AE138" s="19">
        <f t="shared" si="21"/>
        <v>37.30285714285715</v>
      </c>
    </row>
    <row r="139" spans="1:31" s="20" customFormat="1" ht="15.75" customHeight="1">
      <c r="A139" s="14">
        <f t="shared" si="22"/>
        <v>24</v>
      </c>
      <c r="B139" s="37" t="s">
        <v>252</v>
      </c>
      <c r="C139" s="14" t="s">
        <v>70</v>
      </c>
      <c r="D139" s="16">
        <v>905</v>
      </c>
      <c r="E139" s="16">
        <v>670</v>
      </c>
      <c r="F139" s="16"/>
      <c r="G139" s="17"/>
      <c r="H139" s="16"/>
      <c r="I139" s="17"/>
      <c r="J139" s="16"/>
      <c r="K139" s="17"/>
      <c r="L139" s="16">
        <v>876</v>
      </c>
      <c r="M139" s="17">
        <v>651</v>
      </c>
      <c r="N139" s="16"/>
      <c r="O139" s="17"/>
      <c r="P139" s="16"/>
      <c r="Q139" s="17"/>
      <c r="R139" s="16"/>
      <c r="S139" s="17"/>
      <c r="T139" s="16"/>
      <c r="U139" s="17"/>
      <c r="V139" s="14"/>
      <c r="W139" s="14"/>
      <c r="X139" s="14"/>
      <c r="Y139" s="14"/>
      <c r="Z139" s="14"/>
      <c r="AA139" s="28"/>
      <c r="AB139" s="14">
        <f t="shared" si="19"/>
        <v>1781</v>
      </c>
      <c r="AC139" s="18">
        <f t="shared" si="24"/>
        <v>178.1</v>
      </c>
      <c r="AD139" s="18">
        <f t="shared" si="23"/>
        <v>132.1</v>
      </c>
      <c r="AE139" s="19">
        <f t="shared" si="21"/>
        <v>46.32000000000001</v>
      </c>
    </row>
    <row r="140" spans="1:31" s="20" customFormat="1" ht="15.75" customHeight="1">
      <c r="A140" s="14">
        <f t="shared" si="22"/>
        <v>25</v>
      </c>
      <c r="B140" s="37" t="s">
        <v>147</v>
      </c>
      <c r="C140" s="14" t="s">
        <v>73</v>
      </c>
      <c r="D140" s="16">
        <v>844</v>
      </c>
      <c r="E140" s="17">
        <v>694</v>
      </c>
      <c r="F140" s="16">
        <v>958</v>
      </c>
      <c r="G140" s="17">
        <v>753</v>
      </c>
      <c r="H140" s="16">
        <v>867</v>
      </c>
      <c r="I140" s="17">
        <v>687</v>
      </c>
      <c r="J140" s="16">
        <v>912</v>
      </c>
      <c r="K140" s="17">
        <v>722</v>
      </c>
      <c r="L140" s="16">
        <v>901</v>
      </c>
      <c r="M140" s="17">
        <v>711</v>
      </c>
      <c r="N140" s="16">
        <v>856</v>
      </c>
      <c r="O140" s="17">
        <v>666</v>
      </c>
      <c r="P140" s="16"/>
      <c r="Q140" s="17"/>
      <c r="R140" s="16"/>
      <c r="S140" s="17"/>
      <c r="T140" s="16"/>
      <c r="U140" s="17"/>
      <c r="V140" s="26"/>
      <c r="W140" s="26"/>
      <c r="X140" s="14"/>
      <c r="Y140" s="14"/>
      <c r="Z140" s="14"/>
      <c r="AA140" s="14"/>
      <c r="AB140" s="14">
        <f t="shared" si="19"/>
        <v>5338</v>
      </c>
      <c r="AC140" s="18">
        <f t="shared" si="24"/>
        <v>177.93333333333334</v>
      </c>
      <c r="AD140" s="18">
        <f t="shared" si="23"/>
        <v>141.1</v>
      </c>
      <c r="AE140" s="19">
        <f t="shared" si="21"/>
        <v>39.120000000000005</v>
      </c>
    </row>
    <row r="141" spans="1:31" s="20" customFormat="1" ht="15.75" customHeight="1">
      <c r="A141" s="14">
        <f t="shared" si="22"/>
        <v>26</v>
      </c>
      <c r="B141" s="37" t="s">
        <v>181</v>
      </c>
      <c r="C141" s="14" t="s">
        <v>87</v>
      </c>
      <c r="D141" s="16">
        <v>888</v>
      </c>
      <c r="E141" s="17">
        <v>653</v>
      </c>
      <c r="F141" s="16">
        <v>906</v>
      </c>
      <c r="G141" s="17">
        <v>666</v>
      </c>
      <c r="H141" s="16">
        <v>813</v>
      </c>
      <c r="I141" s="17">
        <v>583</v>
      </c>
      <c r="J141" s="16">
        <v>857</v>
      </c>
      <c r="K141" s="17">
        <v>602</v>
      </c>
      <c r="L141" s="16">
        <v>917</v>
      </c>
      <c r="M141" s="17">
        <v>657</v>
      </c>
      <c r="N141" s="16">
        <v>903</v>
      </c>
      <c r="O141" s="17">
        <v>648</v>
      </c>
      <c r="P141" s="16"/>
      <c r="Q141" s="17"/>
      <c r="R141" s="16"/>
      <c r="S141" s="16"/>
      <c r="T141" s="16"/>
      <c r="U141" s="16"/>
      <c r="V141" s="14"/>
      <c r="W141" s="28"/>
      <c r="X141" s="14"/>
      <c r="Y141" s="14"/>
      <c r="Z141" s="14"/>
      <c r="AA141" s="28"/>
      <c r="AB141" s="14">
        <f t="shared" si="19"/>
        <v>5284</v>
      </c>
      <c r="AC141" s="18">
        <f t="shared" si="24"/>
        <v>176.13333333333333</v>
      </c>
      <c r="AD141" s="18">
        <f t="shared" si="23"/>
        <v>126.96666666666667</v>
      </c>
      <c r="AE141" s="19">
        <f t="shared" si="21"/>
        <v>50.42666666666667</v>
      </c>
    </row>
    <row r="142" spans="1:31" s="20" customFormat="1" ht="15.75" customHeight="1">
      <c r="A142" s="14">
        <f t="shared" si="22"/>
        <v>27</v>
      </c>
      <c r="B142" s="15" t="s">
        <v>185</v>
      </c>
      <c r="C142" s="14" t="s">
        <v>85</v>
      </c>
      <c r="D142" s="16">
        <v>857</v>
      </c>
      <c r="E142" s="17">
        <v>557</v>
      </c>
      <c r="F142" s="16">
        <v>863</v>
      </c>
      <c r="G142" s="16">
        <v>563</v>
      </c>
      <c r="H142" s="16">
        <v>909</v>
      </c>
      <c r="I142" s="16">
        <v>609</v>
      </c>
      <c r="J142" s="16">
        <v>855</v>
      </c>
      <c r="K142" s="16">
        <v>555</v>
      </c>
      <c r="L142" s="16">
        <v>883</v>
      </c>
      <c r="M142" s="16">
        <v>583</v>
      </c>
      <c r="N142" s="16">
        <v>903</v>
      </c>
      <c r="O142" s="17">
        <v>603</v>
      </c>
      <c r="P142" s="16"/>
      <c r="Q142" s="16"/>
      <c r="R142" s="16"/>
      <c r="S142" s="17"/>
      <c r="T142" s="16"/>
      <c r="U142" s="16"/>
      <c r="V142" s="16"/>
      <c r="W142" s="17"/>
      <c r="X142" s="14"/>
      <c r="Y142" s="14"/>
      <c r="Z142" s="14"/>
      <c r="AA142" s="14"/>
      <c r="AB142" s="14">
        <f t="shared" si="19"/>
        <v>5270</v>
      </c>
      <c r="AC142" s="18">
        <f t="shared" si="24"/>
        <v>175.66666666666669</v>
      </c>
      <c r="AD142" s="18">
        <f t="shared" si="23"/>
        <v>115.66666666666667</v>
      </c>
      <c r="AE142" s="19">
        <f t="shared" si="21"/>
        <v>59.46666666666667</v>
      </c>
    </row>
    <row r="143" spans="1:31" s="20" customFormat="1" ht="15.75" customHeight="1">
      <c r="A143" s="14">
        <f t="shared" si="22"/>
        <v>28</v>
      </c>
      <c r="B143" s="15" t="s">
        <v>96</v>
      </c>
      <c r="C143" s="14" t="s">
        <v>67</v>
      </c>
      <c r="D143" s="16">
        <v>879</v>
      </c>
      <c r="E143" s="16">
        <v>589</v>
      </c>
      <c r="F143" s="16">
        <v>910</v>
      </c>
      <c r="G143" s="17">
        <v>620</v>
      </c>
      <c r="H143" s="16">
        <v>853</v>
      </c>
      <c r="I143" s="17">
        <v>578</v>
      </c>
      <c r="J143" s="16">
        <v>905</v>
      </c>
      <c r="K143" s="17">
        <v>620</v>
      </c>
      <c r="L143" s="16">
        <v>811</v>
      </c>
      <c r="M143" s="17">
        <v>531</v>
      </c>
      <c r="N143" s="16">
        <v>889</v>
      </c>
      <c r="O143" s="17">
        <v>599</v>
      </c>
      <c r="P143" s="16"/>
      <c r="Q143" s="16"/>
      <c r="R143" s="16"/>
      <c r="S143" s="17"/>
      <c r="T143" s="16"/>
      <c r="U143" s="17"/>
      <c r="V143" s="16"/>
      <c r="W143" s="17"/>
      <c r="X143" s="14"/>
      <c r="Y143" s="14"/>
      <c r="Z143" s="14"/>
      <c r="AA143" s="14"/>
      <c r="AB143" s="14">
        <f t="shared" si="19"/>
        <v>5247</v>
      </c>
      <c r="AC143" s="18">
        <f t="shared" si="24"/>
        <v>174.9</v>
      </c>
      <c r="AD143" s="18">
        <f t="shared" si="23"/>
        <v>117.9</v>
      </c>
      <c r="AE143" s="19">
        <f t="shared" si="21"/>
        <v>57.68</v>
      </c>
    </row>
    <row r="144" spans="1:31" s="20" customFormat="1" ht="15.75" customHeight="1">
      <c r="A144" s="14">
        <f t="shared" si="22"/>
        <v>29</v>
      </c>
      <c r="B144" s="15" t="s">
        <v>163</v>
      </c>
      <c r="C144" s="14" t="s">
        <v>86</v>
      </c>
      <c r="D144" s="16">
        <v>869</v>
      </c>
      <c r="E144" s="17">
        <v>569</v>
      </c>
      <c r="F144" s="16">
        <v>816</v>
      </c>
      <c r="G144" s="17">
        <v>516</v>
      </c>
      <c r="H144" s="16">
        <v>804</v>
      </c>
      <c r="I144" s="16">
        <v>504</v>
      </c>
      <c r="J144" s="16">
        <v>860</v>
      </c>
      <c r="K144" s="16">
        <v>560</v>
      </c>
      <c r="L144" s="16">
        <v>879</v>
      </c>
      <c r="M144" s="17">
        <v>579</v>
      </c>
      <c r="N144" s="16">
        <v>906</v>
      </c>
      <c r="O144" s="17">
        <v>606</v>
      </c>
      <c r="P144" s="16"/>
      <c r="Q144" s="17"/>
      <c r="R144" s="16">
        <v>992</v>
      </c>
      <c r="S144" s="17">
        <v>692</v>
      </c>
      <c r="T144" s="16">
        <v>869</v>
      </c>
      <c r="U144" s="16">
        <v>569</v>
      </c>
      <c r="V144" s="16"/>
      <c r="W144" s="17"/>
      <c r="X144" s="14"/>
      <c r="Y144" s="28"/>
      <c r="Z144" s="14"/>
      <c r="AA144" s="14"/>
      <c r="AB144" s="14">
        <f t="shared" si="19"/>
        <v>6995</v>
      </c>
      <c r="AC144" s="18">
        <f t="shared" si="24"/>
        <v>174.875</v>
      </c>
      <c r="AD144" s="18">
        <f t="shared" si="23"/>
        <v>114.875</v>
      </c>
      <c r="AE144" s="19">
        <f t="shared" si="21"/>
        <v>60</v>
      </c>
    </row>
    <row r="145" spans="1:31" s="20" customFormat="1" ht="15.75" customHeight="1">
      <c r="A145" s="14">
        <f t="shared" si="22"/>
        <v>30</v>
      </c>
      <c r="B145" s="37" t="s">
        <v>103</v>
      </c>
      <c r="C145" s="14" t="s">
        <v>64</v>
      </c>
      <c r="D145" s="16">
        <v>758</v>
      </c>
      <c r="E145" s="16">
        <v>458</v>
      </c>
      <c r="F145" s="16"/>
      <c r="G145" s="17"/>
      <c r="H145" s="16">
        <v>905</v>
      </c>
      <c r="I145" s="17">
        <v>605</v>
      </c>
      <c r="J145" s="16">
        <v>912</v>
      </c>
      <c r="K145" s="17">
        <v>612</v>
      </c>
      <c r="L145" s="16">
        <v>861</v>
      </c>
      <c r="M145" s="17">
        <v>561</v>
      </c>
      <c r="N145" s="16">
        <v>896</v>
      </c>
      <c r="O145" s="17">
        <v>596</v>
      </c>
      <c r="P145" s="16"/>
      <c r="Q145" s="17"/>
      <c r="R145" s="16">
        <v>855</v>
      </c>
      <c r="S145" s="17">
        <v>555</v>
      </c>
      <c r="T145" s="16"/>
      <c r="U145" s="17"/>
      <c r="V145" s="14"/>
      <c r="W145" s="14"/>
      <c r="X145" s="14"/>
      <c r="Y145" s="28"/>
      <c r="Z145" s="14"/>
      <c r="AA145" s="14"/>
      <c r="AB145" s="14">
        <f t="shared" si="19"/>
        <v>5187</v>
      </c>
      <c r="AC145" s="18">
        <f t="shared" si="24"/>
        <v>172.9</v>
      </c>
      <c r="AD145" s="18">
        <f t="shared" si="23"/>
        <v>112.9</v>
      </c>
      <c r="AE145" s="19">
        <f t="shared" si="21"/>
        <v>60</v>
      </c>
    </row>
    <row r="146" spans="1:31" s="20" customFormat="1" ht="15.75" customHeight="1">
      <c r="A146" s="14">
        <f t="shared" si="22"/>
        <v>31</v>
      </c>
      <c r="B146" s="15" t="s">
        <v>224</v>
      </c>
      <c r="C146" s="14" t="s">
        <v>82</v>
      </c>
      <c r="D146" s="16"/>
      <c r="E146" s="17"/>
      <c r="F146" s="16"/>
      <c r="G146" s="16"/>
      <c r="H146" s="16">
        <v>834</v>
      </c>
      <c r="I146" s="16">
        <v>534</v>
      </c>
      <c r="J146" s="16"/>
      <c r="K146" s="16"/>
      <c r="L146" s="16">
        <v>830</v>
      </c>
      <c r="M146" s="16">
        <v>530</v>
      </c>
      <c r="N146" s="16">
        <v>921</v>
      </c>
      <c r="O146" s="17">
        <v>621</v>
      </c>
      <c r="P146" s="16"/>
      <c r="Q146" s="17"/>
      <c r="R146" s="16"/>
      <c r="S146" s="17"/>
      <c r="T146" s="16"/>
      <c r="U146" s="17"/>
      <c r="V146" s="14"/>
      <c r="W146" s="14"/>
      <c r="X146" s="14"/>
      <c r="Y146" s="14"/>
      <c r="Z146" s="14"/>
      <c r="AA146" s="14"/>
      <c r="AB146" s="14">
        <f t="shared" si="19"/>
        <v>2585</v>
      </c>
      <c r="AC146" s="18">
        <f t="shared" si="24"/>
        <v>172.33333333333331</v>
      </c>
      <c r="AD146" s="18">
        <f t="shared" si="23"/>
        <v>112.33333333333333</v>
      </c>
      <c r="AE146" s="19">
        <f t="shared" si="21"/>
        <v>60</v>
      </c>
    </row>
    <row r="147" spans="1:31" s="20" customFormat="1" ht="15.75" customHeight="1">
      <c r="A147" s="14">
        <f t="shared" si="22"/>
        <v>32</v>
      </c>
      <c r="B147" s="15" t="s">
        <v>187</v>
      </c>
      <c r="C147" s="14" t="s">
        <v>77</v>
      </c>
      <c r="D147" s="16">
        <v>945</v>
      </c>
      <c r="E147" s="16">
        <v>650</v>
      </c>
      <c r="F147" s="16"/>
      <c r="G147" s="17"/>
      <c r="H147" s="16"/>
      <c r="I147" s="17"/>
      <c r="J147" s="16">
        <v>776</v>
      </c>
      <c r="K147" s="17">
        <v>536</v>
      </c>
      <c r="L147" s="16"/>
      <c r="M147" s="17"/>
      <c r="N147" s="16"/>
      <c r="O147" s="17"/>
      <c r="P147" s="16"/>
      <c r="Q147" s="17"/>
      <c r="R147" s="16"/>
      <c r="S147" s="17"/>
      <c r="T147" s="16"/>
      <c r="U147" s="17"/>
      <c r="V147" s="14"/>
      <c r="W147" s="14"/>
      <c r="X147" s="14"/>
      <c r="Y147" s="14"/>
      <c r="Z147" s="14"/>
      <c r="AA147" s="14"/>
      <c r="AB147" s="14">
        <f t="shared" si="19"/>
        <v>1721</v>
      </c>
      <c r="AC147" s="18">
        <f t="shared" si="24"/>
        <v>172.1</v>
      </c>
      <c r="AD147" s="18">
        <f t="shared" si="23"/>
        <v>118.6</v>
      </c>
      <c r="AE147" s="19">
        <f t="shared" si="21"/>
        <v>57.120000000000005</v>
      </c>
    </row>
    <row r="148" spans="1:31" s="20" customFormat="1" ht="15.75" customHeight="1">
      <c r="A148" s="14">
        <f t="shared" si="22"/>
        <v>33</v>
      </c>
      <c r="B148" s="37" t="s">
        <v>239</v>
      </c>
      <c r="C148" s="14" t="s">
        <v>68</v>
      </c>
      <c r="D148" s="16"/>
      <c r="E148" s="17"/>
      <c r="F148" s="16"/>
      <c r="G148" s="17"/>
      <c r="H148" s="16"/>
      <c r="I148" s="17"/>
      <c r="J148" s="16">
        <v>846</v>
      </c>
      <c r="K148" s="17">
        <v>801</v>
      </c>
      <c r="L148" s="16"/>
      <c r="M148" s="17"/>
      <c r="N148" s="16"/>
      <c r="O148" s="17"/>
      <c r="P148" s="16"/>
      <c r="Q148" s="17"/>
      <c r="R148" s="16"/>
      <c r="S148" s="17"/>
      <c r="T148" s="16"/>
      <c r="U148" s="17"/>
      <c r="V148" s="14"/>
      <c r="W148" s="14"/>
      <c r="X148" s="14"/>
      <c r="Y148" s="14"/>
      <c r="Z148" s="14"/>
      <c r="AA148" s="14"/>
      <c r="AB148" s="14">
        <f aca="true" t="shared" si="25" ref="AB148:AB164">SUM(D148+F148+H148+J148+L148+N148+R148+P148+T148+V148+X148+Z148)</f>
        <v>846</v>
      </c>
      <c r="AC148" s="18">
        <f t="shared" si="24"/>
        <v>169.2</v>
      </c>
      <c r="AD148" s="18">
        <f t="shared" si="23"/>
        <v>160.2</v>
      </c>
      <c r="AE148" s="19">
        <f aca="true" t="shared" si="26" ref="AE148:AE164">IF((190-AD148)*0.8&gt;60,60,(190-AD148)*0.8)</f>
        <v>23.84000000000001</v>
      </c>
    </row>
    <row r="149" spans="1:31" s="20" customFormat="1" ht="15.75" customHeight="1">
      <c r="A149" s="14">
        <f t="shared" si="22"/>
        <v>34</v>
      </c>
      <c r="B149" s="15" t="s">
        <v>204</v>
      </c>
      <c r="C149" s="14" t="s">
        <v>81</v>
      </c>
      <c r="D149" s="16"/>
      <c r="E149" s="17"/>
      <c r="F149" s="16">
        <v>810</v>
      </c>
      <c r="G149" s="17">
        <v>510</v>
      </c>
      <c r="H149" s="16"/>
      <c r="I149" s="17"/>
      <c r="J149" s="16"/>
      <c r="K149" s="17"/>
      <c r="L149" s="16">
        <v>880</v>
      </c>
      <c r="M149" s="17">
        <v>580</v>
      </c>
      <c r="N149" s="16"/>
      <c r="O149" s="17"/>
      <c r="P149" s="16"/>
      <c r="Q149" s="17"/>
      <c r="R149" s="16"/>
      <c r="S149" s="17"/>
      <c r="T149" s="16"/>
      <c r="U149" s="17"/>
      <c r="V149" s="14"/>
      <c r="W149" s="14"/>
      <c r="X149" s="14"/>
      <c r="Y149" s="14"/>
      <c r="Z149" s="14"/>
      <c r="AA149" s="14"/>
      <c r="AB149" s="14">
        <f t="shared" si="25"/>
        <v>1690</v>
      </c>
      <c r="AC149" s="18">
        <f t="shared" si="24"/>
        <v>169</v>
      </c>
      <c r="AD149" s="18">
        <f t="shared" si="23"/>
        <v>109</v>
      </c>
      <c r="AE149" s="19">
        <f t="shared" si="26"/>
        <v>60</v>
      </c>
    </row>
    <row r="150" spans="1:31" s="20" customFormat="1" ht="15.75" customHeight="1">
      <c r="A150" s="14">
        <f t="shared" si="22"/>
        <v>35</v>
      </c>
      <c r="B150" s="37" t="s">
        <v>95</v>
      </c>
      <c r="C150" s="14" t="s">
        <v>67</v>
      </c>
      <c r="D150" s="16">
        <v>892</v>
      </c>
      <c r="E150" s="16">
        <v>592</v>
      </c>
      <c r="F150" s="16">
        <v>800</v>
      </c>
      <c r="G150" s="17">
        <v>515</v>
      </c>
      <c r="H150" s="16">
        <v>861</v>
      </c>
      <c r="I150" s="17">
        <v>561</v>
      </c>
      <c r="J150" s="16">
        <v>784</v>
      </c>
      <c r="K150" s="17">
        <v>484</v>
      </c>
      <c r="L150" s="16">
        <v>855</v>
      </c>
      <c r="M150" s="17">
        <v>555</v>
      </c>
      <c r="N150" s="16">
        <v>820</v>
      </c>
      <c r="O150" s="17">
        <v>520</v>
      </c>
      <c r="P150" s="16"/>
      <c r="Q150" s="17"/>
      <c r="R150" s="16"/>
      <c r="S150" s="17"/>
      <c r="T150" s="16"/>
      <c r="U150" s="17"/>
      <c r="V150" s="14"/>
      <c r="W150" s="14"/>
      <c r="X150" s="14"/>
      <c r="Y150" s="14"/>
      <c r="Z150" s="14"/>
      <c r="AA150" s="14"/>
      <c r="AB150" s="14">
        <f t="shared" si="25"/>
        <v>5012</v>
      </c>
      <c r="AC150" s="18">
        <f t="shared" si="24"/>
        <v>167.06666666666666</v>
      </c>
      <c r="AD150" s="18">
        <f t="shared" si="23"/>
        <v>107.56666666666668</v>
      </c>
      <c r="AE150" s="19">
        <f t="shared" si="26"/>
        <v>60</v>
      </c>
    </row>
    <row r="151" spans="1:31" s="20" customFormat="1" ht="15.75" customHeight="1">
      <c r="A151" s="14">
        <f t="shared" si="22"/>
        <v>36</v>
      </c>
      <c r="B151" s="15" t="s">
        <v>265</v>
      </c>
      <c r="C151" s="14" t="s">
        <v>135</v>
      </c>
      <c r="D151" s="16"/>
      <c r="E151" s="17"/>
      <c r="F151" s="16"/>
      <c r="G151" s="16"/>
      <c r="H151" s="16"/>
      <c r="I151" s="16"/>
      <c r="J151" s="16"/>
      <c r="K151" s="16"/>
      <c r="L151" s="16"/>
      <c r="M151" s="16"/>
      <c r="N151" s="16">
        <v>832</v>
      </c>
      <c r="O151" s="17">
        <v>552</v>
      </c>
      <c r="P151" s="16"/>
      <c r="Q151" s="16"/>
      <c r="R151" s="16"/>
      <c r="S151" s="17"/>
      <c r="T151" s="16"/>
      <c r="U151" s="16"/>
      <c r="V151" s="16"/>
      <c r="W151" s="17"/>
      <c r="X151" s="14"/>
      <c r="Y151" s="14"/>
      <c r="Z151" s="14"/>
      <c r="AA151" s="14"/>
      <c r="AB151" s="14">
        <f t="shared" si="25"/>
        <v>832</v>
      </c>
      <c r="AC151" s="18">
        <f t="shared" si="24"/>
        <v>166.4</v>
      </c>
      <c r="AD151" s="18">
        <f t="shared" si="23"/>
        <v>110.4</v>
      </c>
      <c r="AE151" s="19">
        <f t="shared" si="26"/>
        <v>60</v>
      </c>
    </row>
    <row r="152" spans="1:31" s="20" customFormat="1" ht="15">
      <c r="A152" s="14">
        <f t="shared" si="22"/>
        <v>37</v>
      </c>
      <c r="B152" s="37" t="s">
        <v>207</v>
      </c>
      <c r="C152" s="14" t="s">
        <v>70</v>
      </c>
      <c r="D152" s="16"/>
      <c r="E152" s="17"/>
      <c r="F152" s="16">
        <v>817</v>
      </c>
      <c r="G152" s="17">
        <v>582</v>
      </c>
      <c r="H152" s="16">
        <v>839</v>
      </c>
      <c r="I152" s="17">
        <v>544</v>
      </c>
      <c r="J152" s="16">
        <v>802</v>
      </c>
      <c r="K152" s="17">
        <v>502</v>
      </c>
      <c r="L152" s="16"/>
      <c r="M152" s="17"/>
      <c r="N152" s="16">
        <v>863</v>
      </c>
      <c r="O152" s="17">
        <v>563</v>
      </c>
      <c r="P152" s="16"/>
      <c r="Q152" s="17"/>
      <c r="R152" s="16"/>
      <c r="S152" s="17"/>
      <c r="T152" s="16"/>
      <c r="U152" s="17"/>
      <c r="V152" s="14"/>
      <c r="W152" s="14"/>
      <c r="X152" s="14"/>
      <c r="Y152" s="14"/>
      <c r="Z152" s="14"/>
      <c r="AA152" s="14"/>
      <c r="AB152" s="14">
        <f t="shared" si="25"/>
        <v>3321</v>
      </c>
      <c r="AC152" s="18">
        <f t="shared" si="24"/>
        <v>166.05</v>
      </c>
      <c r="AD152" s="18">
        <f>AVERAGE(E152,G152,I152,K152,M152,O152,S152,Q152,U152,W152,Y152,AA152)/5</f>
        <v>109.55</v>
      </c>
      <c r="AE152" s="19">
        <f t="shared" si="26"/>
        <v>60</v>
      </c>
    </row>
    <row r="153" spans="1:31" s="20" customFormat="1" ht="15.75" customHeight="1">
      <c r="A153" s="14">
        <f t="shared" si="22"/>
        <v>38</v>
      </c>
      <c r="B153" s="15" t="s">
        <v>99</v>
      </c>
      <c r="C153" s="14" t="s">
        <v>63</v>
      </c>
      <c r="D153" s="16">
        <v>812</v>
      </c>
      <c r="E153" s="16">
        <v>512</v>
      </c>
      <c r="F153" s="16">
        <v>822</v>
      </c>
      <c r="G153" s="17">
        <v>522</v>
      </c>
      <c r="H153" s="16">
        <v>805</v>
      </c>
      <c r="I153" s="17">
        <v>505</v>
      </c>
      <c r="J153" s="16">
        <v>810</v>
      </c>
      <c r="K153" s="17">
        <v>510</v>
      </c>
      <c r="L153" s="16">
        <v>835</v>
      </c>
      <c r="M153" s="17">
        <v>535</v>
      </c>
      <c r="N153" s="16">
        <v>861</v>
      </c>
      <c r="O153" s="17">
        <v>561</v>
      </c>
      <c r="P153" s="16"/>
      <c r="Q153" s="17"/>
      <c r="R153" s="16"/>
      <c r="S153" s="17"/>
      <c r="T153" s="16"/>
      <c r="U153" s="17"/>
      <c r="V153" s="14"/>
      <c r="W153" s="28"/>
      <c r="X153" s="14"/>
      <c r="Y153" s="14"/>
      <c r="Z153" s="14"/>
      <c r="AA153" s="14"/>
      <c r="AB153" s="14">
        <f t="shared" si="25"/>
        <v>4945</v>
      </c>
      <c r="AC153" s="18">
        <f>AVERAGE(D153,F153,H153,J153,L153,N153,R153,P153,T153,V153,X153,Z153)/5</f>
        <v>164.83333333333331</v>
      </c>
      <c r="AD153" s="18">
        <f>AVERAGE(E153,G153,I153,K153,M153,O153,S153,Q153,U153,W153,Y153,AA153)/5</f>
        <v>104.83333333333333</v>
      </c>
      <c r="AE153" s="19">
        <f t="shared" si="26"/>
        <v>60</v>
      </c>
    </row>
    <row r="154" spans="1:31" s="20" customFormat="1" ht="15.75" customHeight="1">
      <c r="A154" s="14">
        <f t="shared" si="22"/>
        <v>39</v>
      </c>
      <c r="B154" s="15" t="s">
        <v>236</v>
      </c>
      <c r="C154" s="14" t="s">
        <v>81</v>
      </c>
      <c r="D154" s="16"/>
      <c r="E154" s="16"/>
      <c r="F154" s="16"/>
      <c r="G154" s="16"/>
      <c r="H154" s="16"/>
      <c r="I154" s="17"/>
      <c r="J154" s="16">
        <v>804</v>
      </c>
      <c r="K154" s="17">
        <v>559</v>
      </c>
      <c r="L154" s="16"/>
      <c r="M154" s="17"/>
      <c r="N154" s="16"/>
      <c r="O154" s="17"/>
      <c r="P154" s="16"/>
      <c r="Q154" s="16"/>
      <c r="R154" s="16"/>
      <c r="S154" s="17"/>
      <c r="T154" s="16"/>
      <c r="U154" s="16"/>
      <c r="V154" s="26"/>
      <c r="W154" s="26"/>
      <c r="X154" s="14"/>
      <c r="Y154" s="14"/>
      <c r="Z154" s="14"/>
      <c r="AA154" s="14"/>
      <c r="AB154" s="14">
        <f t="shared" si="25"/>
        <v>804</v>
      </c>
      <c r="AC154" s="18">
        <f>AVERAGE(D154,F154,H154,J154,L154,N154,R154,P154,T154,V154,X154,Z154)/5</f>
        <v>160.8</v>
      </c>
      <c r="AD154" s="18">
        <f>AVERAGE(E154,G154,I154,K154,M154,O154,S154,Q154,U154,W154,Y154,AA154)/5</f>
        <v>111.8</v>
      </c>
      <c r="AE154" s="19">
        <f t="shared" si="26"/>
        <v>60</v>
      </c>
    </row>
    <row r="155" spans="1:31" s="20" customFormat="1" ht="15.75" customHeight="1">
      <c r="A155" s="14">
        <f t="shared" si="22"/>
        <v>40</v>
      </c>
      <c r="B155" s="15" t="s">
        <v>201</v>
      </c>
      <c r="C155" s="14" t="s">
        <v>64</v>
      </c>
      <c r="D155" s="16"/>
      <c r="E155" s="16"/>
      <c r="F155" s="16">
        <v>797</v>
      </c>
      <c r="G155" s="17">
        <v>497</v>
      </c>
      <c r="H155" s="16"/>
      <c r="I155" s="16"/>
      <c r="J155" s="16"/>
      <c r="K155" s="16"/>
      <c r="L155" s="16"/>
      <c r="M155" s="16"/>
      <c r="N155" s="16"/>
      <c r="O155" s="17"/>
      <c r="P155" s="16"/>
      <c r="Q155" s="17"/>
      <c r="R155" s="16"/>
      <c r="S155" s="17"/>
      <c r="T155" s="16"/>
      <c r="U155" s="17"/>
      <c r="V155" s="14"/>
      <c r="W155" s="14"/>
      <c r="X155" s="14"/>
      <c r="Y155" s="14"/>
      <c r="Z155" s="14"/>
      <c r="AA155" s="14"/>
      <c r="AB155" s="14">
        <f t="shared" si="25"/>
        <v>797</v>
      </c>
      <c r="AC155" s="18">
        <f>AVERAGE(D155,F155,H155,J155,L155,N155,R155,P155,T155,V155,X155,Z155)/5</f>
        <v>159.4</v>
      </c>
      <c r="AD155" s="18">
        <f>AVERAGE(E155,G155,I155,K155,M155,O155,S155,Q155,U155,W155,Y155,AA155)/5</f>
        <v>99.4</v>
      </c>
      <c r="AE155" s="19">
        <f t="shared" si="26"/>
        <v>60</v>
      </c>
    </row>
    <row r="156" spans="1:31" s="20" customFormat="1" ht="15">
      <c r="A156" s="14">
        <f t="shared" si="22"/>
        <v>41</v>
      </c>
      <c r="B156" s="15" t="s">
        <v>171</v>
      </c>
      <c r="C156" s="14" t="s">
        <v>81</v>
      </c>
      <c r="D156" s="16">
        <v>795</v>
      </c>
      <c r="E156" s="16">
        <v>495</v>
      </c>
      <c r="F156" s="16"/>
      <c r="G156" s="17"/>
      <c r="H156" s="16">
        <v>791</v>
      </c>
      <c r="I156" s="17">
        <v>491</v>
      </c>
      <c r="J156" s="16"/>
      <c r="K156" s="17"/>
      <c r="L156" s="16"/>
      <c r="M156" s="17"/>
      <c r="N156" s="22"/>
      <c r="O156" s="23"/>
      <c r="P156" s="16"/>
      <c r="Q156" s="16"/>
      <c r="R156" s="16"/>
      <c r="S156" s="16"/>
      <c r="T156" s="16"/>
      <c r="U156" s="16"/>
      <c r="V156" s="16"/>
      <c r="W156" s="17"/>
      <c r="X156" s="16"/>
      <c r="Y156" s="16"/>
      <c r="Z156" s="16"/>
      <c r="AA156" s="17"/>
      <c r="AB156" s="14">
        <f t="shared" si="25"/>
        <v>1586</v>
      </c>
      <c r="AC156" s="18">
        <f>AVERAGE(D156,F156,H156,J156,L156,N156,R156,P156,T156,V156,X156,Z156)/5</f>
        <v>158.6</v>
      </c>
      <c r="AD156" s="18">
        <f>AVERAGE(E156,G156,I156,K156,M156,O156,S156,Q156,U156,W156,Y156,AA156)/5</f>
        <v>98.6</v>
      </c>
      <c r="AE156" s="19">
        <f t="shared" si="26"/>
        <v>60</v>
      </c>
    </row>
    <row r="157" spans="1:31" s="20" customFormat="1" ht="15.75" customHeight="1">
      <c r="A157" s="14">
        <f t="shared" si="22"/>
        <v>42</v>
      </c>
      <c r="B157" s="37" t="s">
        <v>199</v>
      </c>
      <c r="C157" s="14" t="s">
        <v>84</v>
      </c>
      <c r="D157" s="16"/>
      <c r="E157" s="16"/>
      <c r="F157" s="16">
        <v>792</v>
      </c>
      <c r="G157" s="17">
        <v>492</v>
      </c>
      <c r="H157" s="16"/>
      <c r="I157" s="16"/>
      <c r="J157" s="16"/>
      <c r="K157" s="16"/>
      <c r="L157" s="16"/>
      <c r="M157" s="16"/>
      <c r="N157" s="16"/>
      <c r="O157" s="17"/>
      <c r="P157" s="16"/>
      <c r="Q157" s="16"/>
      <c r="R157" s="16"/>
      <c r="S157" s="17"/>
      <c r="T157" s="16"/>
      <c r="U157" s="16"/>
      <c r="V157" s="14"/>
      <c r="W157" s="14"/>
      <c r="X157" s="14"/>
      <c r="Y157" s="14"/>
      <c r="Z157" s="14"/>
      <c r="AA157" s="14"/>
      <c r="AB157" s="14">
        <f t="shared" si="25"/>
        <v>792</v>
      </c>
      <c r="AC157" s="18">
        <f>AVERAGE(D157,F157,H157,J157,L157,N157,R157,P157,T157,V157)/5</f>
        <v>158.4</v>
      </c>
      <c r="AD157" s="18">
        <f>AVERAGE(E157,G157,I157,K157,M157,O157,S157,Q157,U157,W157)/5</f>
        <v>98.4</v>
      </c>
      <c r="AE157" s="19">
        <f t="shared" si="26"/>
        <v>60</v>
      </c>
    </row>
    <row r="158" spans="1:31" s="20" customFormat="1" ht="15.75" customHeight="1">
      <c r="A158" s="14">
        <f t="shared" si="22"/>
        <v>43</v>
      </c>
      <c r="B158" s="15" t="s">
        <v>137</v>
      </c>
      <c r="C158" s="14" t="s">
        <v>79</v>
      </c>
      <c r="D158" s="16">
        <v>782</v>
      </c>
      <c r="E158" s="17">
        <v>672</v>
      </c>
      <c r="F158" s="16"/>
      <c r="G158" s="17"/>
      <c r="H158" s="16"/>
      <c r="I158" s="17"/>
      <c r="J158" s="16"/>
      <c r="K158" s="17"/>
      <c r="L158" s="16"/>
      <c r="M158" s="17"/>
      <c r="N158" s="16"/>
      <c r="O158" s="17"/>
      <c r="P158" s="16"/>
      <c r="Q158" s="17"/>
      <c r="R158" s="16"/>
      <c r="S158" s="17"/>
      <c r="T158" s="16"/>
      <c r="U158" s="17"/>
      <c r="V158" s="14"/>
      <c r="W158" s="28"/>
      <c r="X158" s="14"/>
      <c r="Y158" s="14"/>
      <c r="Z158" s="14"/>
      <c r="AA158" s="28"/>
      <c r="AB158" s="14">
        <f t="shared" si="25"/>
        <v>782</v>
      </c>
      <c r="AC158" s="18">
        <f aca="true" t="shared" si="27" ref="AC158:AD164">AVERAGE(D158,F158,H158,J158,L158,N158,R158,P158,T158,V158,X158,Z158)/5</f>
        <v>156.4</v>
      </c>
      <c r="AD158" s="18">
        <f t="shared" si="27"/>
        <v>134.4</v>
      </c>
      <c r="AE158" s="19">
        <f t="shared" si="26"/>
        <v>44.48</v>
      </c>
    </row>
    <row r="159" spans="1:31" s="20" customFormat="1" ht="15.75" customHeight="1">
      <c r="A159" s="14">
        <f t="shared" si="22"/>
        <v>44</v>
      </c>
      <c r="B159" s="15" t="s">
        <v>122</v>
      </c>
      <c r="C159" s="14" t="s">
        <v>120</v>
      </c>
      <c r="D159" s="16">
        <v>769</v>
      </c>
      <c r="E159" s="17">
        <v>469</v>
      </c>
      <c r="F159" s="16">
        <v>694</v>
      </c>
      <c r="G159" s="17">
        <v>394</v>
      </c>
      <c r="H159" s="16">
        <v>776</v>
      </c>
      <c r="I159" s="17">
        <v>476</v>
      </c>
      <c r="J159" s="16"/>
      <c r="K159" s="17"/>
      <c r="L159" s="16">
        <v>794</v>
      </c>
      <c r="M159" s="17">
        <v>494</v>
      </c>
      <c r="N159" s="16">
        <v>800</v>
      </c>
      <c r="O159" s="17">
        <v>500</v>
      </c>
      <c r="P159" s="16"/>
      <c r="Q159" s="17"/>
      <c r="R159" s="16"/>
      <c r="S159" s="17"/>
      <c r="T159" s="16"/>
      <c r="U159" s="17"/>
      <c r="V159" s="26"/>
      <c r="W159" s="26"/>
      <c r="X159" s="14"/>
      <c r="Y159" s="14"/>
      <c r="Z159" s="14"/>
      <c r="AA159" s="14"/>
      <c r="AB159" s="14">
        <f t="shared" si="25"/>
        <v>3833</v>
      </c>
      <c r="AC159" s="18">
        <f t="shared" si="27"/>
        <v>153.32</v>
      </c>
      <c r="AD159" s="18">
        <f t="shared" si="27"/>
        <v>93.32000000000001</v>
      </c>
      <c r="AE159" s="19">
        <f t="shared" si="26"/>
        <v>60</v>
      </c>
    </row>
    <row r="160" spans="1:31" s="20" customFormat="1" ht="15.75" customHeight="1">
      <c r="A160" s="14">
        <f t="shared" si="22"/>
        <v>45</v>
      </c>
      <c r="B160" s="37" t="s">
        <v>241</v>
      </c>
      <c r="C160" s="14" t="s">
        <v>62</v>
      </c>
      <c r="D160" s="16"/>
      <c r="E160" s="16"/>
      <c r="F160" s="16"/>
      <c r="G160" s="16"/>
      <c r="H160" s="16"/>
      <c r="I160" s="16"/>
      <c r="J160" s="16">
        <v>755</v>
      </c>
      <c r="K160" s="16">
        <v>455</v>
      </c>
      <c r="L160" s="16"/>
      <c r="M160" s="16"/>
      <c r="N160" s="16"/>
      <c r="O160" s="17"/>
      <c r="P160" s="16"/>
      <c r="Q160" s="16"/>
      <c r="R160" s="16"/>
      <c r="S160" s="17"/>
      <c r="T160" s="14"/>
      <c r="U160" s="14"/>
      <c r="V160" s="14"/>
      <c r="W160" s="14"/>
      <c r="X160" s="14"/>
      <c r="Y160" s="14"/>
      <c r="Z160" s="14"/>
      <c r="AA160" s="14"/>
      <c r="AB160" s="14">
        <f t="shared" si="25"/>
        <v>755</v>
      </c>
      <c r="AC160" s="18">
        <f t="shared" si="27"/>
        <v>151</v>
      </c>
      <c r="AD160" s="18">
        <f t="shared" si="27"/>
        <v>91</v>
      </c>
      <c r="AE160" s="19">
        <f t="shared" si="26"/>
        <v>60</v>
      </c>
    </row>
    <row r="161" spans="1:31" s="20" customFormat="1" ht="15.75" customHeight="1">
      <c r="A161" s="14">
        <f t="shared" si="22"/>
        <v>46</v>
      </c>
      <c r="B161" s="37" t="s">
        <v>190</v>
      </c>
      <c r="C161" s="14" t="s">
        <v>84</v>
      </c>
      <c r="D161" s="16">
        <v>678</v>
      </c>
      <c r="E161" s="17">
        <v>378</v>
      </c>
      <c r="F161" s="16"/>
      <c r="G161" s="16"/>
      <c r="H161" s="16"/>
      <c r="I161" s="16"/>
      <c r="J161" s="16">
        <v>744</v>
      </c>
      <c r="K161" s="16">
        <v>444</v>
      </c>
      <c r="L161" s="16">
        <v>733</v>
      </c>
      <c r="M161" s="17">
        <v>433</v>
      </c>
      <c r="N161" s="16">
        <v>830</v>
      </c>
      <c r="O161" s="17">
        <v>530</v>
      </c>
      <c r="P161" s="16"/>
      <c r="Q161" s="17"/>
      <c r="R161" s="16"/>
      <c r="S161" s="17"/>
      <c r="T161" s="16"/>
      <c r="U161" s="16"/>
      <c r="V161" s="16"/>
      <c r="W161" s="17"/>
      <c r="X161" s="26"/>
      <c r="Y161" s="26"/>
      <c r="Z161" s="14"/>
      <c r="AA161" s="28"/>
      <c r="AB161" s="14">
        <f t="shared" si="25"/>
        <v>2985</v>
      </c>
      <c r="AC161" s="18">
        <f t="shared" si="27"/>
        <v>149.25</v>
      </c>
      <c r="AD161" s="18">
        <f t="shared" si="27"/>
        <v>89.25</v>
      </c>
      <c r="AE161" s="19">
        <f t="shared" si="26"/>
        <v>60</v>
      </c>
    </row>
    <row r="162" spans="1:31" s="20" customFormat="1" ht="15.75" customHeight="1">
      <c r="A162" s="14">
        <f t="shared" si="22"/>
        <v>47</v>
      </c>
      <c r="B162" s="37" t="s">
        <v>161</v>
      </c>
      <c r="C162" s="14" t="s">
        <v>82</v>
      </c>
      <c r="D162" s="16">
        <v>758</v>
      </c>
      <c r="E162" s="16">
        <v>458</v>
      </c>
      <c r="F162" s="16">
        <v>693</v>
      </c>
      <c r="G162" s="17">
        <v>393</v>
      </c>
      <c r="H162" s="16"/>
      <c r="I162" s="17"/>
      <c r="J162" s="16">
        <v>743</v>
      </c>
      <c r="K162" s="17">
        <v>443</v>
      </c>
      <c r="L162" s="16"/>
      <c r="M162" s="17"/>
      <c r="N162" s="16">
        <v>750</v>
      </c>
      <c r="O162" s="17">
        <v>450</v>
      </c>
      <c r="P162" s="16"/>
      <c r="Q162" s="17"/>
      <c r="R162" s="16"/>
      <c r="S162" s="17"/>
      <c r="T162" s="16"/>
      <c r="U162" s="17"/>
      <c r="V162" s="14"/>
      <c r="W162" s="14"/>
      <c r="X162" s="14"/>
      <c r="Y162" s="14"/>
      <c r="Z162" s="14"/>
      <c r="AA162" s="14"/>
      <c r="AB162" s="14">
        <f t="shared" si="25"/>
        <v>2944</v>
      </c>
      <c r="AC162" s="18">
        <f t="shared" si="27"/>
        <v>147.2</v>
      </c>
      <c r="AD162" s="18">
        <f t="shared" si="27"/>
        <v>87.2</v>
      </c>
      <c r="AE162" s="19">
        <f t="shared" si="26"/>
        <v>60</v>
      </c>
    </row>
    <row r="163" spans="1:31" s="20" customFormat="1" ht="15.75" customHeight="1">
      <c r="A163" s="14">
        <f t="shared" si="22"/>
        <v>48</v>
      </c>
      <c r="B163" s="15" t="s">
        <v>225</v>
      </c>
      <c r="C163" s="14" t="s">
        <v>84</v>
      </c>
      <c r="D163" s="16"/>
      <c r="E163" s="16"/>
      <c r="F163" s="16"/>
      <c r="G163" s="17"/>
      <c r="H163" s="16">
        <v>664</v>
      </c>
      <c r="I163" s="17">
        <v>364</v>
      </c>
      <c r="J163" s="16"/>
      <c r="K163" s="17"/>
      <c r="L163" s="16"/>
      <c r="M163" s="17"/>
      <c r="N163" s="16"/>
      <c r="O163" s="17"/>
      <c r="P163" s="16"/>
      <c r="Q163" s="16"/>
      <c r="R163" s="16"/>
      <c r="S163" s="17"/>
      <c r="T163" s="14"/>
      <c r="U163" s="14"/>
      <c r="V163" s="14"/>
      <c r="W163" s="14"/>
      <c r="X163" s="14"/>
      <c r="Y163" s="14"/>
      <c r="Z163" s="14"/>
      <c r="AA163" s="14"/>
      <c r="AB163" s="14">
        <f t="shared" si="25"/>
        <v>664</v>
      </c>
      <c r="AC163" s="18">
        <f t="shared" si="27"/>
        <v>132.8</v>
      </c>
      <c r="AD163" s="18">
        <f t="shared" si="27"/>
        <v>72.8</v>
      </c>
      <c r="AE163" s="19">
        <f t="shared" si="26"/>
        <v>60</v>
      </c>
    </row>
    <row r="164" spans="1:31" s="20" customFormat="1" ht="15.75" customHeight="1">
      <c r="A164" s="14">
        <f t="shared" si="22"/>
        <v>49</v>
      </c>
      <c r="B164" s="15" t="s">
        <v>263</v>
      </c>
      <c r="C164" s="14" t="s">
        <v>81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7"/>
      <c r="N164" s="16">
        <v>520</v>
      </c>
      <c r="O164" s="17">
        <v>220</v>
      </c>
      <c r="P164" s="16"/>
      <c r="Q164" s="17"/>
      <c r="R164" s="16"/>
      <c r="S164" s="17"/>
      <c r="T164" s="16"/>
      <c r="U164" s="17"/>
      <c r="V164" s="14"/>
      <c r="W164" s="28"/>
      <c r="X164" s="14"/>
      <c r="Y164" s="14"/>
      <c r="Z164" s="14"/>
      <c r="AA164" s="14"/>
      <c r="AB164" s="14">
        <f t="shared" si="25"/>
        <v>520</v>
      </c>
      <c r="AC164" s="18">
        <f t="shared" si="27"/>
        <v>104</v>
      </c>
      <c r="AD164" s="18">
        <f t="shared" si="27"/>
        <v>44</v>
      </c>
      <c r="AE164" s="19">
        <f t="shared" si="26"/>
        <v>60</v>
      </c>
    </row>
    <row r="165" spans="1:31" s="20" customFormat="1" ht="15.75" customHeight="1">
      <c r="A165" s="14">
        <f t="shared" si="22"/>
        <v>50</v>
      </c>
      <c r="B165" s="37"/>
      <c r="C165" s="14"/>
      <c r="D165" s="16"/>
      <c r="E165" s="17"/>
      <c r="F165" s="16"/>
      <c r="G165" s="17"/>
      <c r="H165" s="16"/>
      <c r="I165" s="17"/>
      <c r="J165" s="16"/>
      <c r="K165" s="17"/>
      <c r="L165" s="16"/>
      <c r="M165" s="17"/>
      <c r="N165" s="16"/>
      <c r="O165" s="17"/>
      <c r="P165" s="16"/>
      <c r="Q165" s="17"/>
      <c r="R165" s="16"/>
      <c r="S165" s="17"/>
      <c r="T165" s="16"/>
      <c r="U165" s="17"/>
      <c r="V165" s="14"/>
      <c r="W165" s="14"/>
      <c r="X165" s="14"/>
      <c r="Y165" s="14"/>
      <c r="Z165" s="14"/>
      <c r="AA165" s="14"/>
      <c r="AB165" s="14">
        <f aca="true" t="shared" si="28" ref="AB165:AB177">SUM(D165+F165+H165+J165+L165+N165+R165+P165+T165+V165+X165+Z165)</f>
        <v>0</v>
      </c>
      <c r="AC165" s="18" t="e">
        <f>AVERAGE(D165,F165,H165,J165,L165,N165,R165,P165,T165,V165)/5</f>
        <v>#DIV/0!</v>
      </c>
      <c r="AD165" s="18" t="e">
        <f>AVERAGE(E165,G165,I165,K165,M165,O165,S165,Q165,U165,W165)/5</f>
        <v>#DIV/0!</v>
      </c>
      <c r="AE165" s="19" t="e">
        <f aca="true" t="shared" si="29" ref="AE165:AE177">IF((190-AD165)*0.8&gt;60,60,(190-AD165)*0.8)</f>
        <v>#DIV/0!</v>
      </c>
    </row>
    <row r="166" spans="1:31" s="20" customFormat="1" ht="15.75" customHeight="1">
      <c r="A166" s="14">
        <f t="shared" si="22"/>
        <v>51</v>
      </c>
      <c r="B166" s="37"/>
      <c r="C166" s="14"/>
      <c r="D166" s="16"/>
      <c r="E166" s="17"/>
      <c r="F166" s="16"/>
      <c r="G166" s="17"/>
      <c r="H166" s="16"/>
      <c r="I166" s="17"/>
      <c r="J166" s="16"/>
      <c r="K166" s="17"/>
      <c r="L166" s="16"/>
      <c r="M166" s="16"/>
      <c r="N166" s="16"/>
      <c r="O166" s="17"/>
      <c r="P166" s="16"/>
      <c r="Q166" s="16"/>
      <c r="R166" s="16"/>
      <c r="S166" s="17"/>
      <c r="T166" s="14"/>
      <c r="U166" s="14"/>
      <c r="V166" s="26"/>
      <c r="W166" s="26"/>
      <c r="X166" s="14"/>
      <c r="Y166" s="14"/>
      <c r="Z166" s="14"/>
      <c r="AA166" s="14"/>
      <c r="AB166" s="14">
        <f t="shared" si="28"/>
        <v>0</v>
      </c>
      <c r="AC166" s="18" t="e">
        <f aca="true" t="shared" si="30" ref="AC166:AC174">AVERAGE(D166,F166,H166,J166,L166,N166,R166,P166,T166,V166,X166,Z166)/5</f>
        <v>#DIV/0!</v>
      </c>
      <c r="AD166" s="18" t="e">
        <f aca="true" t="shared" si="31" ref="AD166:AD174">AVERAGE(E166,G166,I166,K166,M166,O166,S166,Q166,U166,W166,Y166,AA166)/5</f>
        <v>#DIV/0!</v>
      </c>
      <c r="AE166" s="19" t="e">
        <f t="shared" si="29"/>
        <v>#DIV/0!</v>
      </c>
    </row>
    <row r="167" spans="1:31" s="20" customFormat="1" ht="15.75" customHeight="1">
      <c r="A167" s="14">
        <f t="shared" si="22"/>
        <v>52</v>
      </c>
      <c r="B167" s="15"/>
      <c r="C167" s="14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7"/>
      <c r="P167" s="16"/>
      <c r="Q167" s="17"/>
      <c r="R167" s="16"/>
      <c r="S167" s="17"/>
      <c r="T167" s="16"/>
      <c r="U167" s="17"/>
      <c r="V167" s="14"/>
      <c r="W167" s="14"/>
      <c r="X167" s="14"/>
      <c r="Y167" s="14"/>
      <c r="Z167" s="14"/>
      <c r="AA167" s="14"/>
      <c r="AB167" s="14">
        <f t="shared" si="28"/>
        <v>0</v>
      </c>
      <c r="AC167" s="18" t="e">
        <f t="shared" si="30"/>
        <v>#DIV/0!</v>
      </c>
      <c r="AD167" s="18" t="e">
        <f t="shared" si="31"/>
        <v>#DIV/0!</v>
      </c>
      <c r="AE167" s="19" t="e">
        <f t="shared" si="29"/>
        <v>#DIV/0!</v>
      </c>
    </row>
    <row r="168" spans="1:31" s="20" customFormat="1" ht="15.75" customHeight="1">
      <c r="A168" s="14">
        <f t="shared" si="22"/>
        <v>53</v>
      </c>
      <c r="B168" s="15"/>
      <c r="C168" s="14"/>
      <c r="D168" s="16"/>
      <c r="E168" s="17"/>
      <c r="F168" s="16"/>
      <c r="G168" s="17"/>
      <c r="H168" s="16"/>
      <c r="I168" s="17"/>
      <c r="J168" s="16"/>
      <c r="K168" s="17"/>
      <c r="L168" s="16"/>
      <c r="M168" s="17"/>
      <c r="N168" s="16"/>
      <c r="O168" s="17"/>
      <c r="P168" s="16"/>
      <c r="Q168" s="17"/>
      <c r="R168" s="16"/>
      <c r="S168" s="17"/>
      <c r="T168" s="16"/>
      <c r="U168" s="17"/>
      <c r="V168" s="14"/>
      <c r="W168" s="14"/>
      <c r="X168" s="14"/>
      <c r="Y168" s="14"/>
      <c r="Z168" s="14"/>
      <c r="AA168" s="14"/>
      <c r="AB168" s="14">
        <f t="shared" si="28"/>
        <v>0</v>
      </c>
      <c r="AC168" s="18" t="e">
        <f t="shared" si="30"/>
        <v>#DIV/0!</v>
      </c>
      <c r="AD168" s="18" t="e">
        <f t="shared" si="31"/>
        <v>#DIV/0!</v>
      </c>
      <c r="AE168" s="19" t="e">
        <f t="shared" si="29"/>
        <v>#DIV/0!</v>
      </c>
    </row>
    <row r="169" spans="1:31" s="20" customFormat="1" ht="15.75" customHeight="1">
      <c r="A169" s="14">
        <f t="shared" si="22"/>
        <v>54</v>
      </c>
      <c r="B169" s="37"/>
      <c r="C169" s="14"/>
      <c r="D169" s="16"/>
      <c r="E169" s="16"/>
      <c r="F169" s="16"/>
      <c r="G169" s="17"/>
      <c r="H169" s="16"/>
      <c r="I169" s="17"/>
      <c r="J169" s="16"/>
      <c r="K169" s="16"/>
      <c r="L169" s="16"/>
      <c r="M169" s="17"/>
      <c r="N169" s="16"/>
      <c r="O169" s="17"/>
      <c r="P169" s="16"/>
      <c r="Q169" s="16"/>
      <c r="R169" s="16"/>
      <c r="S169" s="17"/>
      <c r="T169" s="16"/>
      <c r="U169" s="17"/>
      <c r="V169" s="26"/>
      <c r="W169" s="26"/>
      <c r="X169" s="14"/>
      <c r="Y169" s="14"/>
      <c r="Z169" s="14"/>
      <c r="AA169" s="28"/>
      <c r="AB169" s="14">
        <f t="shared" si="28"/>
        <v>0</v>
      </c>
      <c r="AC169" s="18" t="e">
        <f t="shared" si="30"/>
        <v>#DIV/0!</v>
      </c>
      <c r="AD169" s="18" t="e">
        <f t="shared" si="31"/>
        <v>#DIV/0!</v>
      </c>
      <c r="AE169" s="19" t="e">
        <f t="shared" si="29"/>
        <v>#DIV/0!</v>
      </c>
    </row>
    <row r="170" spans="1:31" s="20" customFormat="1" ht="15.75" customHeight="1">
      <c r="A170" s="14">
        <f t="shared" si="22"/>
        <v>55</v>
      </c>
      <c r="B170" s="37"/>
      <c r="C170" s="14"/>
      <c r="D170" s="16"/>
      <c r="E170" s="16"/>
      <c r="F170" s="16"/>
      <c r="G170" s="17"/>
      <c r="H170" s="16"/>
      <c r="I170" s="16"/>
      <c r="J170" s="16"/>
      <c r="K170" s="17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4"/>
      <c r="W170" s="14"/>
      <c r="X170" s="14"/>
      <c r="Y170" s="14"/>
      <c r="Z170" s="14"/>
      <c r="AA170" s="14"/>
      <c r="AB170" s="14">
        <f t="shared" si="28"/>
        <v>0</v>
      </c>
      <c r="AC170" s="18" t="e">
        <f t="shared" si="30"/>
        <v>#DIV/0!</v>
      </c>
      <c r="AD170" s="18" t="e">
        <f t="shared" si="31"/>
        <v>#DIV/0!</v>
      </c>
      <c r="AE170" s="19" t="e">
        <f t="shared" si="29"/>
        <v>#DIV/0!</v>
      </c>
    </row>
    <row r="171" spans="1:31" s="20" customFormat="1" ht="15.75" customHeight="1" hidden="1">
      <c r="A171" s="14">
        <f t="shared" si="22"/>
        <v>56</v>
      </c>
      <c r="B171" s="15"/>
      <c r="C171" s="14"/>
      <c r="D171" s="16"/>
      <c r="E171" s="17"/>
      <c r="F171" s="16"/>
      <c r="G171" s="16"/>
      <c r="H171" s="16"/>
      <c r="I171" s="16"/>
      <c r="J171" s="16"/>
      <c r="K171" s="16"/>
      <c r="L171" s="16"/>
      <c r="M171" s="16"/>
      <c r="N171" s="16"/>
      <c r="O171" s="17"/>
      <c r="P171" s="16"/>
      <c r="Q171" s="16"/>
      <c r="R171" s="16"/>
      <c r="S171" s="17"/>
      <c r="T171" s="16"/>
      <c r="U171" s="16"/>
      <c r="V171" s="16"/>
      <c r="W171" s="17"/>
      <c r="X171" s="14"/>
      <c r="Y171" s="14"/>
      <c r="Z171" s="14"/>
      <c r="AA171" s="14"/>
      <c r="AB171" s="14">
        <f t="shared" si="28"/>
        <v>0</v>
      </c>
      <c r="AC171" s="18" t="e">
        <f t="shared" si="30"/>
        <v>#DIV/0!</v>
      </c>
      <c r="AD171" s="18" t="e">
        <f t="shared" si="31"/>
        <v>#DIV/0!</v>
      </c>
      <c r="AE171" s="19" t="e">
        <f t="shared" si="29"/>
        <v>#DIV/0!</v>
      </c>
    </row>
    <row r="172" spans="1:31" s="20" customFormat="1" ht="15.75" customHeight="1" hidden="1">
      <c r="A172" s="14">
        <f t="shared" si="22"/>
        <v>57</v>
      </c>
      <c r="B172" s="15"/>
      <c r="C172" s="14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7"/>
      <c r="P172" s="16"/>
      <c r="Q172" s="16"/>
      <c r="R172" s="16"/>
      <c r="S172" s="17"/>
      <c r="T172" s="14"/>
      <c r="U172" s="14"/>
      <c r="V172" s="14"/>
      <c r="W172" s="14"/>
      <c r="X172" s="14"/>
      <c r="Y172" s="14"/>
      <c r="Z172" s="14"/>
      <c r="AA172" s="14"/>
      <c r="AB172" s="14">
        <f t="shared" si="28"/>
        <v>0</v>
      </c>
      <c r="AC172" s="18" t="e">
        <f t="shared" si="30"/>
        <v>#DIV/0!</v>
      </c>
      <c r="AD172" s="18" t="e">
        <f t="shared" si="31"/>
        <v>#DIV/0!</v>
      </c>
      <c r="AE172" s="19" t="e">
        <f t="shared" si="29"/>
        <v>#DIV/0!</v>
      </c>
    </row>
    <row r="173" spans="1:31" s="20" customFormat="1" ht="15.75" customHeight="1" hidden="1">
      <c r="A173" s="14">
        <f t="shared" si="22"/>
        <v>58</v>
      </c>
      <c r="B173" s="15"/>
      <c r="C173" s="14"/>
      <c r="D173" s="16"/>
      <c r="E173" s="16"/>
      <c r="F173" s="16"/>
      <c r="G173" s="17"/>
      <c r="H173" s="16"/>
      <c r="I173" s="16"/>
      <c r="J173" s="16"/>
      <c r="K173" s="16"/>
      <c r="L173" s="16"/>
      <c r="M173" s="16"/>
      <c r="N173" s="16"/>
      <c r="O173" s="17"/>
      <c r="P173" s="16"/>
      <c r="Q173" s="16"/>
      <c r="R173" s="16"/>
      <c r="S173" s="17"/>
      <c r="T173" s="14"/>
      <c r="U173" s="14"/>
      <c r="V173" s="14"/>
      <c r="W173" s="14"/>
      <c r="X173" s="14"/>
      <c r="Y173" s="14"/>
      <c r="Z173" s="14"/>
      <c r="AA173" s="14"/>
      <c r="AB173" s="14">
        <f t="shared" si="28"/>
        <v>0</v>
      </c>
      <c r="AC173" s="18" t="e">
        <f t="shared" si="30"/>
        <v>#DIV/0!</v>
      </c>
      <c r="AD173" s="18" t="e">
        <f t="shared" si="31"/>
        <v>#DIV/0!</v>
      </c>
      <c r="AE173" s="19" t="e">
        <f t="shared" si="29"/>
        <v>#DIV/0!</v>
      </c>
    </row>
    <row r="174" spans="1:31" s="20" customFormat="1" ht="15.75" customHeight="1" hidden="1">
      <c r="A174" s="14">
        <f t="shared" si="22"/>
        <v>59</v>
      </c>
      <c r="B174" s="15"/>
      <c r="C174" s="14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7"/>
      <c r="P174" s="16"/>
      <c r="Q174" s="17"/>
      <c r="R174" s="16"/>
      <c r="S174" s="17"/>
      <c r="T174" s="16"/>
      <c r="U174" s="17"/>
      <c r="V174" s="14"/>
      <c r="W174" s="14"/>
      <c r="X174" s="14"/>
      <c r="Y174" s="14"/>
      <c r="Z174" s="14"/>
      <c r="AA174" s="14"/>
      <c r="AB174" s="14">
        <f t="shared" si="28"/>
        <v>0</v>
      </c>
      <c r="AC174" s="18" t="e">
        <f t="shared" si="30"/>
        <v>#DIV/0!</v>
      </c>
      <c r="AD174" s="18" t="e">
        <f t="shared" si="31"/>
        <v>#DIV/0!</v>
      </c>
      <c r="AE174" s="19" t="e">
        <f t="shared" si="29"/>
        <v>#DIV/0!</v>
      </c>
    </row>
    <row r="175" spans="1:31" s="20" customFormat="1" ht="15.75" customHeight="1" hidden="1">
      <c r="A175" s="14">
        <f t="shared" si="22"/>
        <v>60</v>
      </c>
      <c r="B175" s="15"/>
      <c r="C175" s="14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7"/>
      <c r="P175" s="16"/>
      <c r="Q175" s="17"/>
      <c r="R175" s="16"/>
      <c r="S175" s="17"/>
      <c r="T175" s="16"/>
      <c r="U175" s="17"/>
      <c r="V175" s="14"/>
      <c r="W175" s="14"/>
      <c r="X175" s="14"/>
      <c r="Y175" s="14"/>
      <c r="Z175" s="14"/>
      <c r="AA175" s="14"/>
      <c r="AB175" s="14">
        <f t="shared" si="28"/>
        <v>0</v>
      </c>
      <c r="AC175" s="18" t="e">
        <f aca="true" t="shared" si="32" ref="AC175:AD177">AVERAGE(D175,F175,H175,J175,L175,N175,R175,P175,T175,V175,X175,Z175)/5</f>
        <v>#DIV/0!</v>
      </c>
      <c r="AD175" s="18" t="e">
        <f t="shared" si="32"/>
        <v>#DIV/0!</v>
      </c>
      <c r="AE175" s="19" t="e">
        <f t="shared" si="29"/>
        <v>#DIV/0!</v>
      </c>
    </row>
    <row r="176" spans="1:31" s="20" customFormat="1" ht="15.75" customHeight="1" hidden="1">
      <c r="A176" s="14">
        <f t="shared" si="22"/>
        <v>61</v>
      </c>
      <c r="B176" s="15"/>
      <c r="C176" s="14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7"/>
      <c r="P176" s="16"/>
      <c r="Q176" s="17"/>
      <c r="R176" s="16"/>
      <c r="S176" s="17"/>
      <c r="T176" s="16"/>
      <c r="U176" s="17"/>
      <c r="V176" s="14"/>
      <c r="W176" s="14"/>
      <c r="X176" s="14"/>
      <c r="Y176" s="14"/>
      <c r="Z176" s="14"/>
      <c r="AA176" s="14"/>
      <c r="AB176" s="14">
        <f t="shared" si="28"/>
        <v>0</v>
      </c>
      <c r="AC176" s="18" t="e">
        <f t="shared" si="32"/>
        <v>#DIV/0!</v>
      </c>
      <c r="AD176" s="18" t="e">
        <f t="shared" si="32"/>
        <v>#DIV/0!</v>
      </c>
      <c r="AE176" s="19" t="e">
        <f t="shared" si="29"/>
        <v>#DIV/0!</v>
      </c>
    </row>
    <row r="177" spans="1:31" s="20" customFormat="1" ht="15.75" customHeight="1" hidden="1">
      <c r="A177" s="14">
        <f t="shared" si="22"/>
        <v>62</v>
      </c>
      <c r="B177" s="15"/>
      <c r="C177" s="14"/>
      <c r="D177" s="16"/>
      <c r="E177" s="17"/>
      <c r="F177" s="16"/>
      <c r="G177" s="17"/>
      <c r="H177" s="16"/>
      <c r="I177" s="17"/>
      <c r="J177" s="16"/>
      <c r="K177" s="17"/>
      <c r="L177" s="16"/>
      <c r="M177" s="17"/>
      <c r="N177" s="16"/>
      <c r="O177" s="17"/>
      <c r="P177" s="16"/>
      <c r="Q177" s="17"/>
      <c r="R177" s="16"/>
      <c r="S177" s="17"/>
      <c r="T177" s="16"/>
      <c r="U177" s="17"/>
      <c r="V177" s="14"/>
      <c r="W177" s="14"/>
      <c r="X177" s="14"/>
      <c r="Y177" s="14"/>
      <c r="Z177" s="14"/>
      <c r="AA177" s="14"/>
      <c r="AB177" s="14">
        <f t="shared" si="28"/>
        <v>0</v>
      </c>
      <c r="AC177" s="18" t="e">
        <f t="shared" si="32"/>
        <v>#DIV/0!</v>
      </c>
      <c r="AD177" s="18" t="e">
        <f t="shared" si="32"/>
        <v>#DIV/0!</v>
      </c>
      <c r="AE177" s="19" t="e">
        <f t="shared" si="29"/>
        <v>#DIV/0!</v>
      </c>
    </row>
    <row r="178" spans="1:31" s="20" customFormat="1" ht="15.75" customHeight="1">
      <c r="A178" s="29"/>
      <c r="B178" s="29"/>
      <c r="C178" s="29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8"/>
      <c r="P178" s="30"/>
      <c r="Q178" s="30"/>
      <c r="R178" s="30"/>
      <c r="S178" s="38"/>
      <c r="T178" s="29"/>
      <c r="U178" s="39"/>
      <c r="V178" s="29"/>
      <c r="W178" s="29"/>
      <c r="X178" s="29"/>
      <c r="Y178" s="29"/>
      <c r="Z178" s="29"/>
      <c r="AA178" s="29"/>
      <c r="AB178" s="29"/>
      <c r="AC178" s="31"/>
      <c r="AD178" s="31"/>
      <c r="AE178" s="32"/>
    </row>
  </sheetData>
  <mergeCells count="1">
    <mergeCell ref="D1:AD2"/>
  </mergeCells>
  <conditionalFormatting sqref="D181:AA182 D184:AA201 Z115:AA115 D116:AA178 D4:AA114">
    <cfRule type="cellIs" priority="1" dxfId="0" operator="between" stopIfTrue="1">
      <formula>900</formula>
      <formula>999</formula>
    </cfRule>
    <cfRule type="cellIs" priority="2" dxfId="2" operator="between" stopIfTrue="1">
      <formula>1000</formula>
      <formula>1099</formula>
    </cfRule>
    <cfRule type="cellIs" priority="3" dxfId="3" operator="between" stopIfTrue="1">
      <formula>1100</formula>
      <formula>1199</formula>
    </cfRule>
  </conditionalFormatting>
  <conditionalFormatting sqref="D202:AA252">
    <cfRule type="cellIs" priority="4" dxfId="2" operator="between" stopIfTrue="1">
      <formula>900</formula>
      <formula>999</formula>
    </cfRule>
    <cfRule type="cellIs" priority="5" dxfId="3" operator="between" stopIfTrue="1">
      <formula>1000</formula>
      <formula>1099</formula>
    </cfRule>
    <cfRule type="cellIs" priority="6" dxfId="0" operator="between" stopIfTrue="1">
      <formula>800</formula>
      <formula>899</formula>
    </cfRule>
  </conditionalFormatting>
  <conditionalFormatting sqref="B4:C201">
    <cfRule type="cellIs" priority="7" dxfId="2" operator="between" stopIfTrue="1">
      <formula>800</formula>
      <formula>899</formula>
    </cfRule>
    <cfRule type="cellIs" priority="8" dxfId="3" operator="between" stopIfTrue="1">
      <formula>900</formula>
      <formula>999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153"/>
  <sheetViews>
    <sheetView zoomScale="67" zoomScaleNormal="67" workbookViewId="0" topLeftCell="A1">
      <selection activeCell="D6" sqref="D6"/>
    </sheetView>
  </sheetViews>
  <sheetFormatPr defaultColWidth="9.140625" defaultRowHeight="12.75"/>
  <cols>
    <col min="1" max="1" width="3.7109375" style="40" customWidth="1"/>
    <col min="2" max="2" width="18.421875" style="40" customWidth="1"/>
    <col min="3" max="3" width="11.57421875" style="40" customWidth="1"/>
    <col min="4" max="4" width="7.57421875" style="40" customWidth="1"/>
    <col min="5" max="5" width="7.00390625" style="125" hidden="1" customWidth="1"/>
    <col min="6" max="6" width="8.00390625" style="126" customWidth="1"/>
    <col min="7" max="7" width="7.7109375" style="40" customWidth="1"/>
    <col min="8" max="8" width="8.421875" style="40" customWidth="1"/>
    <col min="9" max="9" width="7.140625" style="40" hidden="1" customWidth="1"/>
    <col min="10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7.00390625" style="40" customWidth="1"/>
    <col min="21" max="21" width="7.00390625" style="40" hidden="1" customWidth="1"/>
    <col min="22" max="22" width="7.00390625" style="40" customWidth="1"/>
    <col min="23" max="23" width="7.7109375" style="40" customWidth="1"/>
    <col min="24" max="24" width="8.28125" style="40" customWidth="1"/>
    <col min="25" max="25" width="10.7109375" style="40" customWidth="1"/>
    <col min="26" max="26" width="10.421875" style="40" customWidth="1"/>
    <col min="27" max="28" width="10.8515625" style="40" customWidth="1"/>
    <col min="29" max="29" width="10.28125" style="40" customWidth="1"/>
    <col min="30" max="16384" width="9.140625" style="40" customWidth="1"/>
  </cols>
  <sheetData>
    <row r="1" spans="2:29" ht="17.2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6.5" customHeight="1">
      <c r="B2" s="1"/>
      <c r="C2" s="1"/>
      <c r="D2" s="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8.25" customHeight="1">
      <c r="B3" s="234"/>
      <c r="C3" s="232"/>
      <c r="D3" s="1"/>
      <c r="E3" s="42"/>
      <c r="F3" s="358" t="s">
        <v>92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1"/>
      <c r="T3" s="1"/>
      <c r="U3" s="1"/>
      <c r="V3" s="1"/>
      <c r="W3" s="359" t="s">
        <v>59</v>
      </c>
      <c r="X3" s="359"/>
      <c r="Y3" s="359"/>
      <c r="Z3" s="359"/>
      <c r="AA3" s="1"/>
      <c r="AB3" s="1"/>
      <c r="AC3" s="1"/>
    </row>
    <row r="4" spans="2:29" ht="34.5" customHeight="1" thickBot="1">
      <c r="B4" s="234" t="s">
        <v>93</v>
      </c>
      <c r="C4" s="232"/>
      <c r="D4" s="1"/>
      <c r="E4" s="42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"/>
      <c r="T4" s="1"/>
      <c r="U4" s="1"/>
      <c r="V4" s="1"/>
      <c r="W4" s="360"/>
      <c r="X4" s="360"/>
      <c r="Y4" s="360"/>
      <c r="Z4" s="360"/>
      <c r="AA4" s="1"/>
      <c r="AB4" s="1"/>
      <c r="AC4" s="1"/>
    </row>
    <row r="5" spans="2:29" s="44" customFormat="1" ht="17.25" customHeight="1">
      <c r="B5" s="367" t="s">
        <v>1</v>
      </c>
      <c r="C5" s="368"/>
      <c r="D5" s="107" t="s">
        <v>31</v>
      </c>
      <c r="E5" s="45"/>
      <c r="F5" s="46" t="s">
        <v>35</v>
      </c>
      <c r="G5" s="369" t="s">
        <v>36</v>
      </c>
      <c r="H5" s="370"/>
      <c r="I5" s="47"/>
      <c r="J5" s="46" t="s">
        <v>37</v>
      </c>
      <c r="K5" s="369" t="s">
        <v>36</v>
      </c>
      <c r="L5" s="370"/>
      <c r="M5" s="48"/>
      <c r="N5" s="46" t="s">
        <v>38</v>
      </c>
      <c r="O5" s="369" t="s">
        <v>36</v>
      </c>
      <c r="P5" s="370"/>
      <c r="Q5" s="48"/>
      <c r="R5" s="46" t="s">
        <v>39</v>
      </c>
      <c r="S5" s="369" t="s">
        <v>36</v>
      </c>
      <c r="T5" s="370"/>
      <c r="U5" s="49"/>
      <c r="V5" s="46" t="s">
        <v>40</v>
      </c>
      <c r="W5" s="369" t="s">
        <v>36</v>
      </c>
      <c r="X5" s="370"/>
      <c r="Y5" s="46" t="s">
        <v>41</v>
      </c>
      <c r="Z5" s="50"/>
      <c r="AA5" s="108" t="s">
        <v>42</v>
      </c>
      <c r="AB5" s="52" t="s">
        <v>43</v>
      </c>
      <c r="AC5" s="53" t="s">
        <v>41</v>
      </c>
    </row>
    <row r="6" spans="2:29" s="44" customFormat="1" ht="17.25" customHeight="1" thickBot="1">
      <c r="B6" s="365" t="s">
        <v>44</v>
      </c>
      <c r="C6" s="366"/>
      <c r="D6" s="109"/>
      <c r="E6" s="54"/>
      <c r="F6" s="55" t="s">
        <v>45</v>
      </c>
      <c r="G6" s="363" t="s">
        <v>46</v>
      </c>
      <c r="H6" s="364"/>
      <c r="I6" s="56"/>
      <c r="J6" s="55" t="s">
        <v>45</v>
      </c>
      <c r="K6" s="363" t="s">
        <v>46</v>
      </c>
      <c r="L6" s="364"/>
      <c r="M6" s="55"/>
      <c r="N6" s="55" t="s">
        <v>45</v>
      </c>
      <c r="O6" s="363" t="s">
        <v>46</v>
      </c>
      <c r="P6" s="364"/>
      <c r="Q6" s="55"/>
      <c r="R6" s="55" t="s">
        <v>45</v>
      </c>
      <c r="S6" s="363" t="s">
        <v>46</v>
      </c>
      <c r="T6" s="364"/>
      <c r="U6" s="57"/>
      <c r="V6" s="55" t="s">
        <v>45</v>
      </c>
      <c r="W6" s="363" t="s">
        <v>46</v>
      </c>
      <c r="X6" s="364"/>
      <c r="Y6" s="58" t="s">
        <v>45</v>
      </c>
      <c r="Z6" s="59" t="s">
        <v>47</v>
      </c>
      <c r="AA6" s="60" t="s">
        <v>48</v>
      </c>
      <c r="AB6" s="61" t="s">
        <v>49</v>
      </c>
      <c r="AC6" s="62" t="s">
        <v>50</v>
      </c>
    </row>
    <row r="7" spans="2:29" s="63" customFormat="1" ht="49.5" customHeight="1">
      <c r="B7" s="343" t="s">
        <v>136</v>
      </c>
      <c r="C7" s="323"/>
      <c r="D7" s="90">
        <f>SUM(D8:D10)</f>
        <v>26</v>
      </c>
      <c r="E7" s="65">
        <f>SUM(E8:E10)</f>
        <v>536</v>
      </c>
      <c r="F7" s="66">
        <f>SUM(F8:F10)</f>
        <v>562</v>
      </c>
      <c r="G7" s="67">
        <f>F27</f>
        <v>528</v>
      </c>
      <c r="H7" s="68" t="str">
        <f>B27</f>
        <v>Maja</v>
      </c>
      <c r="I7" s="69">
        <f>SUM(I8:I10)</f>
        <v>499</v>
      </c>
      <c r="J7" s="70">
        <f>SUM(J8:J10)</f>
        <v>525</v>
      </c>
      <c r="K7" s="70">
        <f>J23</f>
        <v>556</v>
      </c>
      <c r="L7" s="71" t="str">
        <f>B23</f>
        <v>Kindle</v>
      </c>
      <c r="M7" s="72">
        <f>SUM(M8:M10)</f>
        <v>549</v>
      </c>
      <c r="N7" s="67">
        <f>SUM(N8:N10)</f>
        <v>575</v>
      </c>
      <c r="O7" s="67">
        <f>N19</f>
        <v>587</v>
      </c>
      <c r="P7" s="68" t="str">
        <f>B19</f>
        <v>Vakaru Refonda</v>
      </c>
      <c r="Q7" s="73">
        <f>SUM(Q8:Q10)</f>
        <v>518</v>
      </c>
      <c r="R7" s="67">
        <f>SUM(R8:R10)</f>
        <v>544</v>
      </c>
      <c r="S7" s="67">
        <f>R15</f>
        <v>437</v>
      </c>
      <c r="T7" s="68" t="str">
        <f>B15</f>
        <v>Halver Puit</v>
      </c>
      <c r="U7" s="73">
        <f>SUM(U8:U10)</f>
        <v>511</v>
      </c>
      <c r="V7" s="67">
        <f>SUM(V8:V10)</f>
        <v>537</v>
      </c>
      <c r="W7" s="67">
        <f>V11</f>
        <v>560</v>
      </c>
      <c r="X7" s="68" t="str">
        <f>B11</f>
        <v>Club Tallinn</v>
      </c>
      <c r="Y7" s="74">
        <f aca="true" t="shared" si="0" ref="Y7:Y27">F7+J7+N7+R7+V7</f>
        <v>2743</v>
      </c>
      <c r="Z7" s="72">
        <f>SUM(Z8:Z10)</f>
        <v>2613</v>
      </c>
      <c r="AA7" s="75">
        <f>AVERAGE(AA8,AA9,AA10)</f>
        <v>182.86666666666667</v>
      </c>
      <c r="AB7" s="76">
        <f>AVERAGE(AB8,AB9,AB10)</f>
        <v>174.20000000000002</v>
      </c>
      <c r="AC7" s="330">
        <f>G8+K8+O8+S8+W8</f>
        <v>2</v>
      </c>
    </row>
    <row r="8" spans="2:29" s="63" customFormat="1" ht="17.25" customHeight="1">
      <c r="B8" s="333" t="s">
        <v>179</v>
      </c>
      <c r="C8" s="334"/>
      <c r="D8" s="77">
        <v>22</v>
      </c>
      <c r="E8" s="78">
        <v>156</v>
      </c>
      <c r="F8" s="81">
        <f>D8+E8</f>
        <v>178</v>
      </c>
      <c r="G8" s="335">
        <v>1</v>
      </c>
      <c r="H8" s="336"/>
      <c r="I8" s="80">
        <v>166</v>
      </c>
      <c r="J8" s="79">
        <f>D8+I8</f>
        <v>188</v>
      </c>
      <c r="K8" s="335">
        <v>0</v>
      </c>
      <c r="L8" s="336"/>
      <c r="M8" s="80">
        <v>193</v>
      </c>
      <c r="N8" s="79">
        <f>D8+M8</f>
        <v>215</v>
      </c>
      <c r="O8" s="335">
        <v>0</v>
      </c>
      <c r="P8" s="336"/>
      <c r="Q8" s="80">
        <v>139</v>
      </c>
      <c r="R8" s="81">
        <f>D8+Q8</f>
        <v>161</v>
      </c>
      <c r="S8" s="335">
        <v>1</v>
      </c>
      <c r="T8" s="336"/>
      <c r="U8" s="78">
        <v>161</v>
      </c>
      <c r="V8" s="81">
        <f>D8+U8</f>
        <v>183</v>
      </c>
      <c r="W8" s="335">
        <v>0</v>
      </c>
      <c r="X8" s="336"/>
      <c r="Y8" s="79">
        <f t="shared" si="0"/>
        <v>925</v>
      </c>
      <c r="Z8" s="80">
        <f>E8+I8+M8+Q8+U8</f>
        <v>815</v>
      </c>
      <c r="AA8" s="82">
        <f>AVERAGE(F8,J8,N8,R8,V8)</f>
        <v>185</v>
      </c>
      <c r="AB8" s="83">
        <f>AVERAGE(F8,J8,N8,R8,V8)-D8</f>
        <v>163</v>
      </c>
      <c r="AC8" s="331"/>
    </row>
    <row r="9" spans="2:29" s="63" customFormat="1" ht="17.25" customHeight="1">
      <c r="B9" s="333" t="s">
        <v>178</v>
      </c>
      <c r="C9" s="334"/>
      <c r="D9" s="77">
        <v>4</v>
      </c>
      <c r="E9" s="78">
        <v>177</v>
      </c>
      <c r="F9" s="81">
        <f>D9+E9</f>
        <v>181</v>
      </c>
      <c r="G9" s="337"/>
      <c r="H9" s="338"/>
      <c r="I9" s="80">
        <v>148</v>
      </c>
      <c r="J9" s="79">
        <f>D9+I9</f>
        <v>152</v>
      </c>
      <c r="K9" s="337"/>
      <c r="L9" s="338"/>
      <c r="M9" s="80">
        <v>164</v>
      </c>
      <c r="N9" s="79">
        <f>D9+M9</f>
        <v>168</v>
      </c>
      <c r="O9" s="337"/>
      <c r="P9" s="338"/>
      <c r="Q9" s="78">
        <v>169</v>
      </c>
      <c r="R9" s="81">
        <f>D9+Q9</f>
        <v>173</v>
      </c>
      <c r="S9" s="337"/>
      <c r="T9" s="338"/>
      <c r="U9" s="78">
        <v>178</v>
      </c>
      <c r="V9" s="81">
        <f>D9+U9</f>
        <v>182</v>
      </c>
      <c r="W9" s="337"/>
      <c r="X9" s="338"/>
      <c r="Y9" s="79">
        <f t="shared" si="0"/>
        <v>856</v>
      </c>
      <c r="Z9" s="80">
        <f>E9+I9+M9+Q9+U9</f>
        <v>836</v>
      </c>
      <c r="AA9" s="82">
        <f>AVERAGE(F9,J9,N9,R9,V9)</f>
        <v>171.2</v>
      </c>
      <c r="AB9" s="83">
        <f>AVERAGE(F9,J9,N9,R9,V9)-D9</f>
        <v>167.2</v>
      </c>
      <c r="AC9" s="331"/>
    </row>
    <row r="10" spans="2:29" s="63" customFormat="1" ht="17.25" customHeight="1" thickBot="1">
      <c r="B10" s="333" t="s">
        <v>180</v>
      </c>
      <c r="C10" s="334"/>
      <c r="D10" s="84">
        <v>0</v>
      </c>
      <c r="E10" s="85">
        <v>203</v>
      </c>
      <c r="F10" s="81">
        <f>D10+E10</f>
        <v>203</v>
      </c>
      <c r="G10" s="339"/>
      <c r="H10" s="340"/>
      <c r="I10" s="87">
        <v>185</v>
      </c>
      <c r="J10" s="79">
        <f>D10+I10</f>
        <v>185</v>
      </c>
      <c r="K10" s="339"/>
      <c r="L10" s="340"/>
      <c r="M10" s="80">
        <v>192</v>
      </c>
      <c r="N10" s="79">
        <f>D10+M10</f>
        <v>192</v>
      </c>
      <c r="O10" s="339"/>
      <c r="P10" s="340"/>
      <c r="Q10" s="78">
        <v>210</v>
      </c>
      <c r="R10" s="86">
        <f>D10+Q10</f>
        <v>210</v>
      </c>
      <c r="S10" s="339"/>
      <c r="T10" s="340"/>
      <c r="U10" s="78">
        <v>172</v>
      </c>
      <c r="V10" s="81">
        <f>D10+U10</f>
        <v>172</v>
      </c>
      <c r="W10" s="339"/>
      <c r="X10" s="340"/>
      <c r="Y10" s="86">
        <f t="shared" si="0"/>
        <v>962</v>
      </c>
      <c r="Z10" s="87">
        <f>E10+I10+M10+Q10+U10</f>
        <v>962</v>
      </c>
      <c r="AA10" s="88">
        <f>AVERAGE(F10,J10,N10,R10,V10)</f>
        <v>192.4</v>
      </c>
      <c r="AB10" s="89">
        <f>AVERAGE(F10,J10,N10,R10,V10)-D10</f>
        <v>192.4</v>
      </c>
      <c r="AC10" s="332"/>
    </row>
    <row r="11" spans="2:29" s="63" customFormat="1" ht="49.5" customHeight="1">
      <c r="B11" s="343" t="s">
        <v>77</v>
      </c>
      <c r="C11" s="323"/>
      <c r="D11" s="64">
        <f>SUM(D12:D14)</f>
        <v>133</v>
      </c>
      <c r="E11" s="110">
        <f>SUM(E12:E14)</f>
        <v>435</v>
      </c>
      <c r="F11" s="93">
        <f>SUM(F12:F14)</f>
        <v>568</v>
      </c>
      <c r="G11" s="93">
        <f>F23</f>
        <v>608</v>
      </c>
      <c r="H11" s="71" t="str">
        <f>B23</f>
        <v>Kindle</v>
      </c>
      <c r="I11" s="65">
        <f>SUM(I12:I14)</f>
        <v>430</v>
      </c>
      <c r="J11" s="93">
        <f>SUM(J12:J14)</f>
        <v>563</v>
      </c>
      <c r="K11" s="93">
        <f>J19</f>
        <v>497</v>
      </c>
      <c r="L11" s="71" t="str">
        <f>B19</f>
        <v>Vakaru Refonda</v>
      </c>
      <c r="M11" s="72">
        <f>SUM(M12:M14)</f>
        <v>435</v>
      </c>
      <c r="N11" s="94">
        <f>SUM(N12:N14)</f>
        <v>568</v>
      </c>
      <c r="O11" s="93">
        <f>N15</f>
        <v>460</v>
      </c>
      <c r="P11" s="71" t="str">
        <f>B15</f>
        <v>Halver Puit</v>
      </c>
      <c r="Q11" s="72">
        <f>SUM(Q12:Q14)</f>
        <v>383</v>
      </c>
      <c r="R11" s="67">
        <f>SUM(R12:R14)</f>
        <v>516</v>
      </c>
      <c r="S11" s="93">
        <f>R27</f>
        <v>550</v>
      </c>
      <c r="T11" s="71" t="str">
        <f>B27</f>
        <v>Maja</v>
      </c>
      <c r="U11" s="72">
        <f>SUM(U12:U14)</f>
        <v>427</v>
      </c>
      <c r="V11" s="95">
        <f>SUM(V12:V14)</f>
        <v>560</v>
      </c>
      <c r="W11" s="93">
        <f>V7</f>
        <v>537</v>
      </c>
      <c r="X11" s="71" t="str">
        <f>B7</f>
        <v>Telfer </v>
      </c>
      <c r="Y11" s="74">
        <f>F11+J11+N11+R11+V11</f>
        <v>2775</v>
      </c>
      <c r="Z11" s="72">
        <f>SUM(Z12:Z14)</f>
        <v>2110</v>
      </c>
      <c r="AA11" s="92">
        <f>AVERAGE(AA12,AA13,AA14)</f>
        <v>185</v>
      </c>
      <c r="AB11" s="76">
        <f>AVERAGE(AB12,AB13,AB14)</f>
        <v>140.66666666666666</v>
      </c>
      <c r="AC11" s="330">
        <f>G12+K12+O12+S12+W12</f>
        <v>3</v>
      </c>
    </row>
    <row r="12" spans="2:29" s="63" customFormat="1" ht="17.25" customHeight="1">
      <c r="B12" s="333" t="s">
        <v>187</v>
      </c>
      <c r="C12" s="334"/>
      <c r="D12" s="77">
        <v>59</v>
      </c>
      <c r="E12" s="78">
        <v>152</v>
      </c>
      <c r="F12" s="81">
        <f>D12+E12</f>
        <v>211</v>
      </c>
      <c r="G12" s="335">
        <v>0</v>
      </c>
      <c r="H12" s="336"/>
      <c r="I12" s="80">
        <v>136</v>
      </c>
      <c r="J12" s="79">
        <f>D12+I12</f>
        <v>195</v>
      </c>
      <c r="K12" s="335">
        <v>1</v>
      </c>
      <c r="L12" s="336"/>
      <c r="M12" s="80">
        <v>134</v>
      </c>
      <c r="N12" s="79">
        <f>D12+M12</f>
        <v>193</v>
      </c>
      <c r="O12" s="335">
        <v>1</v>
      </c>
      <c r="P12" s="336"/>
      <c r="Q12" s="78">
        <v>122</v>
      </c>
      <c r="R12" s="81">
        <f>D12+Q12</f>
        <v>181</v>
      </c>
      <c r="S12" s="335">
        <v>0</v>
      </c>
      <c r="T12" s="336"/>
      <c r="U12" s="78">
        <v>106</v>
      </c>
      <c r="V12" s="81">
        <f>D12+U12</f>
        <v>165</v>
      </c>
      <c r="W12" s="335">
        <v>1</v>
      </c>
      <c r="X12" s="336"/>
      <c r="Y12" s="79">
        <f t="shared" si="0"/>
        <v>945</v>
      </c>
      <c r="Z12" s="80">
        <f>E12+I12+M12+Q12+U12</f>
        <v>650</v>
      </c>
      <c r="AA12" s="82">
        <f>AVERAGE(F12,J12,N12,R12,V12)</f>
        <v>189</v>
      </c>
      <c r="AB12" s="83">
        <f>AVERAGE(F12,J12,N12,R12,V12)-D12</f>
        <v>130</v>
      </c>
      <c r="AC12" s="331"/>
    </row>
    <row r="13" spans="2:29" s="63" customFormat="1" ht="17.25" customHeight="1">
      <c r="B13" s="333" t="s">
        <v>188</v>
      </c>
      <c r="C13" s="334"/>
      <c r="D13" s="77">
        <v>60</v>
      </c>
      <c r="E13" s="78">
        <v>117</v>
      </c>
      <c r="F13" s="81">
        <f>D13+E13</f>
        <v>177</v>
      </c>
      <c r="G13" s="337"/>
      <c r="H13" s="338"/>
      <c r="I13" s="80">
        <v>129</v>
      </c>
      <c r="J13" s="79">
        <f>D13+I13</f>
        <v>189</v>
      </c>
      <c r="K13" s="337"/>
      <c r="L13" s="338"/>
      <c r="M13" s="80">
        <v>147</v>
      </c>
      <c r="N13" s="79">
        <f>D13+M13</f>
        <v>207</v>
      </c>
      <c r="O13" s="337"/>
      <c r="P13" s="338"/>
      <c r="Q13" s="78">
        <v>98</v>
      </c>
      <c r="R13" s="81">
        <f>D13+Q13</f>
        <v>158</v>
      </c>
      <c r="S13" s="337"/>
      <c r="T13" s="338"/>
      <c r="U13" s="78">
        <v>117</v>
      </c>
      <c r="V13" s="81">
        <f>D13+U13</f>
        <v>177</v>
      </c>
      <c r="W13" s="337"/>
      <c r="X13" s="338"/>
      <c r="Y13" s="79">
        <f t="shared" si="0"/>
        <v>908</v>
      </c>
      <c r="Z13" s="80">
        <f>E13+I13+M13+Q13+U13</f>
        <v>608</v>
      </c>
      <c r="AA13" s="82">
        <f>AVERAGE(F13,J13,N13,R13,V13)</f>
        <v>181.6</v>
      </c>
      <c r="AB13" s="83">
        <f>AVERAGE(F13,J13,N13,R13,V13)-D13</f>
        <v>121.6</v>
      </c>
      <c r="AC13" s="331"/>
    </row>
    <row r="14" spans="2:29" s="63" customFormat="1" ht="17.25" customHeight="1" thickBot="1">
      <c r="B14" s="333" t="s">
        <v>186</v>
      </c>
      <c r="C14" s="334"/>
      <c r="D14" s="77">
        <v>14</v>
      </c>
      <c r="E14" s="85">
        <v>166</v>
      </c>
      <c r="F14" s="81">
        <f>D14+E14</f>
        <v>180</v>
      </c>
      <c r="G14" s="339"/>
      <c r="H14" s="340"/>
      <c r="I14" s="87">
        <v>165</v>
      </c>
      <c r="J14" s="79">
        <f>D14+I14</f>
        <v>179</v>
      </c>
      <c r="K14" s="339"/>
      <c r="L14" s="340"/>
      <c r="M14" s="80">
        <v>154</v>
      </c>
      <c r="N14" s="79">
        <f>D14+M14</f>
        <v>168</v>
      </c>
      <c r="O14" s="339"/>
      <c r="P14" s="340"/>
      <c r="Q14" s="78">
        <v>163</v>
      </c>
      <c r="R14" s="81">
        <f>D14+Q14</f>
        <v>177</v>
      </c>
      <c r="S14" s="339"/>
      <c r="T14" s="340"/>
      <c r="U14" s="78">
        <v>204</v>
      </c>
      <c r="V14" s="81">
        <f>D14+U14</f>
        <v>218</v>
      </c>
      <c r="W14" s="339"/>
      <c r="X14" s="340"/>
      <c r="Y14" s="86">
        <f t="shared" si="0"/>
        <v>922</v>
      </c>
      <c r="Z14" s="87">
        <f>E14+I14+M14+Q14+U14</f>
        <v>852</v>
      </c>
      <c r="AA14" s="88">
        <f>AVERAGE(F14,J14,N14,R14,V14)</f>
        <v>184.4</v>
      </c>
      <c r="AB14" s="89">
        <f>AVERAGE(F14,J14,N14,R14,V14)-D14</f>
        <v>170.4</v>
      </c>
      <c r="AC14" s="332"/>
    </row>
    <row r="15" spans="2:29" s="63" customFormat="1" ht="48" customHeight="1">
      <c r="B15" s="328" t="s">
        <v>84</v>
      </c>
      <c r="C15" s="329"/>
      <c r="D15" s="64">
        <f>SUM(D16:D18)</f>
        <v>180</v>
      </c>
      <c r="E15" s="110">
        <f>SUM(E16:E18)</f>
        <v>297</v>
      </c>
      <c r="F15" s="93">
        <f>SUM(F16:F18)</f>
        <v>477</v>
      </c>
      <c r="G15" s="93">
        <f>F19</f>
        <v>537</v>
      </c>
      <c r="H15" s="71" t="str">
        <f>B19</f>
        <v>Vakaru Refonda</v>
      </c>
      <c r="I15" s="65">
        <f>SUM(I16:I18)</f>
        <v>363</v>
      </c>
      <c r="J15" s="93">
        <f>SUM(J16:J18)</f>
        <v>543</v>
      </c>
      <c r="K15" s="93">
        <f>J27</f>
        <v>519</v>
      </c>
      <c r="L15" s="71" t="str">
        <f>B27</f>
        <v>Maja</v>
      </c>
      <c r="M15" s="72">
        <f>SUM(M16:M18)</f>
        <v>280</v>
      </c>
      <c r="N15" s="94">
        <f>SUM(N16:N18)</f>
        <v>460</v>
      </c>
      <c r="O15" s="93">
        <f>N11</f>
        <v>568</v>
      </c>
      <c r="P15" s="71" t="str">
        <f>B11</f>
        <v>Club Tallinn</v>
      </c>
      <c r="Q15" s="72">
        <f>SUM(Q16:Q18)</f>
        <v>257</v>
      </c>
      <c r="R15" s="95">
        <f>SUM(R16:R18)</f>
        <v>437</v>
      </c>
      <c r="S15" s="93">
        <f>R7</f>
        <v>544</v>
      </c>
      <c r="T15" s="71" t="str">
        <f>B7</f>
        <v>Telfer </v>
      </c>
      <c r="U15" s="72">
        <f>SUM(U16:U18)</f>
        <v>302</v>
      </c>
      <c r="V15" s="94">
        <f>SUM(V16:V18)</f>
        <v>482</v>
      </c>
      <c r="W15" s="93">
        <f>V23</f>
        <v>582</v>
      </c>
      <c r="X15" s="71" t="str">
        <f>B23</f>
        <v>Kindle</v>
      </c>
      <c r="Y15" s="74">
        <f t="shared" si="0"/>
        <v>2399</v>
      </c>
      <c r="Z15" s="72">
        <f>SUM(Z16:Z18)</f>
        <v>1499</v>
      </c>
      <c r="AA15" s="92">
        <f>AVERAGE(AA16,AA17,AA18)</f>
        <v>159.9333333333333</v>
      </c>
      <c r="AB15" s="76">
        <f>AVERAGE(AB16,AB17,AB18)</f>
        <v>99.93333333333334</v>
      </c>
      <c r="AC15" s="330">
        <f>G16+K16+O16+S16+W16</f>
        <v>1</v>
      </c>
    </row>
    <row r="16" spans="2:29" s="63" customFormat="1" ht="17.25" customHeight="1">
      <c r="B16" s="333" t="s">
        <v>190</v>
      </c>
      <c r="C16" s="334"/>
      <c r="D16" s="77">
        <v>60</v>
      </c>
      <c r="E16" s="78">
        <v>70</v>
      </c>
      <c r="F16" s="81">
        <f>D16+E16</f>
        <v>130</v>
      </c>
      <c r="G16" s="335">
        <v>0</v>
      </c>
      <c r="H16" s="336"/>
      <c r="I16" s="80">
        <v>69</v>
      </c>
      <c r="J16" s="79">
        <f>D16+I16</f>
        <v>129</v>
      </c>
      <c r="K16" s="335">
        <v>1</v>
      </c>
      <c r="L16" s="336"/>
      <c r="M16" s="80">
        <v>68</v>
      </c>
      <c r="N16" s="79">
        <f>D16+M16</f>
        <v>128</v>
      </c>
      <c r="O16" s="335">
        <v>0</v>
      </c>
      <c r="P16" s="336"/>
      <c r="Q16" s="78">
        <v>87</v>
      </c>
      <c r="R16" s="81">
        <f>D16+Q16</f>
        <v>147</v>
      </c>
      <c r="S16" s="335">
        <v>0</v>
      </c>
      <c r="T16" s="336"/>
      <c r="U16" s="78">
        <v>84</v>
      </c>
      <c r="V16" s="81">
        <f>D16+U16</f>
        <v>144</v>
      </c>
      <c r="W16" s="335">
        <v>0</v>
      </c>
      <c r="X16" s="336"/>
      <c r="Y16" s="79">
        <f t="shared" si="0"/>
        <v>678</v>
      </c>
      <c r="Z16" s="80">
        <f>E16+I16+M16+Q16+U16</f>
        <v>378</v>
      </c>
      <c r="AA16" s="82">
        <f>AVERAGE(F16,J16,N16,R16,V16)</f>
        <v>135.6</v>
      </c>
      <c r="AB16" s="83">
        <f>AVERAGE(F16,J16,N16,R16,V16)-D16</f>
        <v>75.6</v>
      </c>
      <c r="AC16" s="331"/>
    </row>
    <row r="17" spans="2:29" s="63" customFormat="1" ht="17.25" customHeight="1">
      <c r="B17" s="373" t="s">
        <v>191</v>
      </c>
      <c r="C17" s="374"/>
      <c r="D17" s="111">
        <v>60</v>
      </c>
      <c r="E17" s="78">
        <v>108</v>
      </c>
      <c r="F17" s="81">
        <f>D17+E17</f>
        <v>168</v>
      </c>
      <c r="G17" s="337"/>
      <c r="H17" s="338"/>
      <c r="I17" s="80">
        <v>160</v>
      </c>
      <c r="J17" s="79">
        <f>D17+I17</f>
        <v>220</v>
      </c>
      <c r="K17" s="337"/>
      <c r="L17" s="338"/>
      <c r="M17" s="80">
        <v>112</v>
      </c>
      <c r="N17" s="79">
        <f>D17+M17</f>
        <v>172</v>
      </c>
      <c r="O17" s="337"/>
      <c r="P17" s="338"/>
      <c r="Q17" s="78">
        <v>83</v>
      </c>
      <c r="R17" s="81">
        <f>D17+Q17</f>
        <v>143</v>
      </c>
      <c r="S17" s="337"/>
      <c r="T17" s="338"/>
      <c r="U17" s="78">
        <v>111</v>
      </c>
      <c r="V17" s="81">
        <f>D17+U17</f>
        <v>171</v>
      </c>
      <c r="W17" s="337"/>
      <c r="X17" s="338"/>
      <c r="Y17" s="79">
        <f t="shared" si="0"/>
        <v>874</v>
      </c>
      <c r="Z17" s="80">
        <f>E17+I17+M17+Q17+U17</f>
        <v>574</v>
      </c>
      <c r="AA17" s="82">
        <f>AVERAGE(F17,J17,N17,R17,V17)</f>
        <v>174.8</v>
      </c>
      <c r="AB17" s="83">
        <f>AVERAGE(F17,J17,N17,R17,V17)-D17</f>
        <v>114.80000000000001</v>
      </c>
      <c r="AC17" s="331"/>
    </row>
    <row r="18" spans="2:29" s="63" customFormat="1" ht="17.25" customHeight="1" thickBot="1">
      <c r="B18" s="341" t="s">
        <v>192</v>
      </c>
      <c r="C18" s="342"/>
      <c r="D18" s="84">
        <v>60</v>
      </c>
      <c r="E18" s="85">
        <v>119</v>
      </c>
      <c r="F18" s="81">
        <f>D18+E18</f>
        <v>179</v>
      </c>
      <c r="G18" s="339"/>
      <c r="H18" s="340"/>
      <c r="I18" s="87">
        <v>134</v>
      </c>
      <c r="J18" s="79">
        <f>D18+I18</f>
        <v>194</v>
      </c>
      <c r="K18" s="339"/>
      <c r="L18" s="340"/>
      <c r="M18" s="87">
        <v>100</v>
      </c>
      <c r="N18" s="79">
        <f>D18+M18</f>
        <v>160</v>
      </c>
      <c r="O18" s="339"/>
      <c r="P18" s="340"/>
      <c r="Q18" s="78">
        <v>87</v>
      </c>
      <c r="R18" s="81">
        <f>D18+Q18</f>
        <v>147</v>
      </c>
      <c r="S18" s="339"/>
      <c r="T18" s="340"/>
      <c r="U18" s="78">
        <v>107</v>
      </c>
      <c r="V18" s="81">
        <f>D18+U18</f>
        <v>167</v>
      </c>
      <c r="W18" s="339"/>
      <c r="X18" s="340"/>
      <c r="Y18" s="86">
        <f t="shared" si="0"/>
        <v>847</v>
      </c>
      <c r="Z18" s="87">
        <f>E18+I18+M18+Q18+U18</f>
        <v>547</v>
      </c>
      <c r="AA18" s="88">
        <f>AVERAGE(F18,J18,N18,R18,V18)</f>
        <v>169.4</v>
      </c>
      <c r="AB18" s="89">
        <f>AVERAGE(F18,J18,N18,R18,V18)-D18</f>
        <v>109.4</v>
      </c>
      <c r="AC18" s="332"/>
    </row>
    <row r="19" spans="2:29" s="63" customFormat="1" ht="49.5" customHeight="1">
      <c r="B19" s="328" t="s">
        <v>85</v>
      </c>
      <c r="C19" s="329"/>
      <c r="D19" s="64">
        <f>SUM(D20:D22)</f>
        <v>145</v>
      </c>
      <c r="E19" s="110">
        <f>SUM(E20:E22)</f>
        <v>392</v>
      </c>
      <c r="F19" s="93">
        <f>SUM(F20:F22)</f>
        <v>537</v>
      </c>
      <c r="G19" s="93">
        <f>F15</f>
        <v>477</v>
      </c>
      <c r="H19" s="71" t="str">
        <f>B15</f>
        <v>Halver Puit</v>
      </c>
      <c r="I19" s="112">
        <f>SUM(I20:I22)</f>
        <v>352</v>
      </c>
      <c r="J19" s="93">
        <f>SUM(J20:J22)</f>
        <v>497</v>
      </c>
      <c r="K19" s="93">
        <f>J11</f>
        <v>563</v>
      </c>
      <c r="L19" s="71" t="str">
        <f>B11</f>
        <v>Club Tallinn</v>
      </c>
      <c r="M19" s="73">
        <f>SUM(M20:M22)</f>
        <v>442</v>
      </c>
      <c r="N19" s="95">
        <f>SUM(N20:N22)</f>
        <v>587</v>
      </c>
      <c r="O19" s="93">
        <f>N7</f>
        <v>575</v>
      </c>
      <c r="P19" s="71" t="str">
        <f>B7</f>
        <v>Telfer </v>
      </c>
      <c r="Q19" s="72">
        <f>SUM(Q20:Q22)</f>
        <v>400</v>
      </c>
      <c r="R19" s="95">
        <f>SUM(R20:R22)</f>
        <v>545</v>
      </c>
      <c r="S19" s="93">
        <f>R23</f>
        <v>600</v>
      </c>
      <c r="T19" s="71" t="str">
        <f>B23</f>
        <v>Kindle</v>
      </c>
      <c r="U19" s="72">
        <f>SUM(U20:U22)</f>
        <v>424</v>
      </c>
      <c r="V19" s="95">
        <f>SUM(V20:V22)</f>
        <v>569</v>
      </c>
      <c r="W19" s="93">
        <f>V27</f>
        <v>587</v>
      </c>
      <c r="X19" s="71" t="str">
        <f>B27</f>
        <v>Maja</v>
      </c>
      <c r="Y19" s="74">
        <f t="shared" si="0"/>
        <v>2735</v>
      </c>
      <c r="Z19" s="72">
        <f>SUM(Z20:Z22)</f>
        <v>2010</v>
      </c>
      <c r="AA19" s="92">
        <f>AVERAGE(AA20,AA21,AA22)</f>
        <v>182.33333333333334</v>
      </c>
      <c r="AB19" s="76">
        <f>AVERAGE(AB20,AB21,AB22)</f>
        <v>134</v>
      </c>
      <c r="AC19" s="330">
        <f>G20+K20+O20+S20+W20</f>
        <v>2</v>
      </c>
    </row>
    <row r="20" spans="2:29" s="63" customFormat="1" ht="17.25" customHeight="1">
      <c r="B20" s="333" t="s">
        <v>185</v>
      </c>
      <c r="C20" s="334"/>
      <c r="D20" s="77">
        <v>60</v>
      </c>
      <c r="E20" s="80">
        <v>84</v>
      </c>
      <c r="F20" s="81">
        <f>D20+E20</f>
        <v>144</v>
      </c>
      <c r="G20" s="335">
        <v>1</v>
      </c>
      <c r="H20" s="336"/>
      <c r="I20" s="80">
        <v>111</v>
      </c>
      <c r="J20" s="79">
        <f>D20+I20</f>
        <v>171</v>
      </c>
      <c r="K20" s="335">
        <v>0</v>
      </c>
      <c r="L20" s="336"/>
      <c r="M20" s="80">
        <v>128</v>
      </c>
      <c r="N20" s="79">
        <f>D20+M20</f>
        <v>188</v>
      </c>
      <c r="O20" s="335">
        <v>1</v>
      </c>
      <c r="P20" s="336"/>
      <c r="Q20" s="78">
        <v>120</v>
      </c>
      <c r="R20" s="81">
        <f>D20+Q20</f>
        <v>180</v>
      </c>
      <c r="S20" s="335">
        <v>0</v>
      </c>
      <c r="T20" s="336"/>
      <c r="U20" s="78">
        <v>114</v>
      </c>
      <c r="V20" s="81">
        <f>D20+U20</f>
        <v>174</v>
      </c>
      <c r="W20" s="335">
        <v>0</v>
      </c>
      <c r="X20" s="336"/>
      <c r="Y20" s="79">
        <f t="shared" si="0"/>
        <v>857</v>
      </c>
      <c r="Z20" s="80">
        <f>E20+I20+M20+Q20+U20</f>
        <v>557</v>
      </c>
      <c r="AA20" s="82">
        <f>AVERAGE(F20,J20,N20,R20,V20)</f>
        <v>171.4</v>
      </c>
      <c r="AB20" s="83">
        <f>AVERAGE(F20,J20,N20,R20,V20)-D20</f>
        <v>111.4</v>
      </c>
      <c r="AC20" s="331"/>
    </row>
    <row r="21" spans="2:29" s="63" customFormat="1" ht="17.25" customHeight="1">
      <c r="B21" s="333" t="s">
        <v>184</v>
      </c>
      <c r="C21" s="334"/>
      <c r="D21" s="77">
        <v>43</v>
      </c>
      <c r="E21" s="98">
        <v>144</v>
      </c>
      <c r="F21" s="81">
        <f>D21+E21</f>
        <v>187</v>
      </c>
      <c r="G21" s="337"/>
      <c r="H21" s="338"/>
      <c r="I21" s="80">
        <v>120</v>
      </c>
      <c r="J21" s="79">
        <f>D21+I21</f>
        <v>163</v>
      </c>
      <c r="K21" s="337"/>
      <c r="L21" s="338"/>
      <c r="M21" s="80">
        <v>169</v>
      </c>
      <c r="N21" s="79">
        <f>D21+M21</f>
        <v>212</v>
      </c>
      <c r="O21" s="337"/>
      <c r="P21" s="338"/>
      <c r="Q21" s="78">
        <v>140</v>
      </c>
      <c r="R21" s="81">
        <f>D21+Q21</f>
        <v>183</v>
      </c>
      <c r="S21" s="337"/>
      <c r="T21" s="338"/>
      <c r="U21" s="78">
        <v>178</v>
      </c>
      <c r="V21" s="81">
        <f>D21+U21</f>
        <v>221</v>
      </c>
      <c r="W21" s="337"/>
      <c r="X21" s="338"/>
      <c r="Y21" s="79">
        <f t="shared" si="0"/>
        <v>966</v>
      </c>
      <c r="Z21" s="80">
        <f>E21+I21+M21+Q21+U21</f>
        <v>751</v>
      </c>
      <c r="AA21" s="82">
        <f>AVERAGE(F21,J21,N21,R21,V21)</f>
        <v>193.2</v>
      </c>
      <c r="AB21" s="83">
        <f>AVERAGE(F21,J21,N21,R21,V21)-D21</f>
        <v>150.2</v>
      </c>
      <c r="AC21" s="331"/>
    </row>
    <row r="22" spans="2:29" s="63" customFormat="1" ht="17.25" customHeight="1" thickBot="1">
      <c r="B22" s="333" t="s">
        <v>183</v>
      </c>
      <c r="C22" s="334"/>
      <c r="D22" s="84">
        <v>42</v>
      </c>
      <c r="E22" s="85">
        <v>164</v>
      </c>
      <c r="F22" s="81">
        <f>D22+E22</f>
        <v>206</v>
      </c>
      <c r="G22" s="339"/>
      <c r="H22" s="340"/>
      <c r="I22" s="87">
        <v>121</v>
      </c>
      <c r="J22" s="79">
        <f>D22+I22</f>
        <v>163</v>
      </c>
      <c r="K22" s="339"/>
      <c r="L22" s="340"/>
      <c r="M22" s="87">
        <v>145</v>
      </c>
      <c r="N22" s="79">
        <f>D22+M22</f>
        <v>187</v>
      </c>
      <c r="O22" s="339"/>
      <c r="P22" s="340"/>
      <c r="Q22" s="78">
        <v>140</v>
      </c>
      <c r="R22" s="81">
        <f>D22+Q22</f>
        <v>182</v>
      </c>
      <c r="S22" s="339"/>
      <c r="T22" s="340"/>
      <c r="U22" s="78">
        <v>132</v>
      </c>
      <c r="V22" s="81">
        <f>D22+U22</f>
        <v>174</v>
      </c>
      <c r="W22" s="339"/>
      <c r="X22" s="340"/>
      <c r="Y22" s="86">
        <f t="shared" si="0"/>
        <v>912</v>
      </c>
      <c r="Z22" s="87">
        <f>E22+I22+M22+Q22+U22</f>
        <v>702</v>
      </c>
      <c r="AA22" s="88">
        <f>AVERAGE(F22,J22,N22,R22,V22)</f>
        <v>182.4</v>
      </c>
      <c r="AB22" s="89">
        <f>AVERAGE(F22,J22,N22,R22,V22)-D22</f>
        <v>140.4</v>
      </c>
      <c r="AC22" s="332"/>
    </row>
    <row r="23" spans="2:29" s="63" customFormat="1" ht="48" customHeight="1">
      <c r="B23" s="346" t="s">
        <v>134</v>
      </c>
      <c r="C23" s="347"/>
      <c r="D23" s="64">
        <f>SUM(D24:D26)</f>
        <v>72</v>
      </c>
      <c r="E23" s="110">
        <f>SUM(E24:E26)</f>
        <v>536</v>
      </c>
      <c r="F23" s="93">
        <f>SUM(F24:F26)</f>
        <v>608</v>
      </c>
      <c r="G23" s="93">
        <f>F11</f>
        <v>568</v>
      </c>
      <c r="H23" s="71" t="str">
        <f>B11</f>
        <v>Club Tallinn</v>
      </c>
      <c r="I23" s="65">
        <f>SUM(I24:I26)</f>
        <v>484</v>
      </c>
      <c r="J23" s="93">
        <f>SUM(J24:J26)</f>
        <v>556</v>
      </c>
      <c r="K23" s="93">
        <f>J7</f>
        <v>525</v>
      </c>
      <c r="L23" s="71" t="str">
        <f>B7</f>
        <v>Telfer </v>
      </c>
      <c r="M23" s="73">
        <f>SUM(M24:M26)</f>
        <v>487</v>
      </c>
      <c r="N23" s="94">
        <f>SUM(N24:N26)</f>
        <v>559</v>
      </c>
      <c r="O23" s="93">
        <f>N27</f>
        <v>568</v>
      </c>
      <c r="P23" s="71" t="str">
        <f>B27</f>
        <v>Maja</v>
      </c>
      <c r="Q23" s="72">
        <f>SUM(Q24:Q26)</f>
        <v>528</v>
      </c>
      <c r="R23" s="94">
        <f>SUM(R24:R26)</f>
        <v>600</v>
      </c>
      <c r="S23" s="93">
        <f>R19</f>
        <v>545</v>
      </c>
      <c r="T23" s="71" t="str">
        <f>B19</f>
        <v>Vakaru Refonda</v>
      </c>
      <c r="U23" s="72">
        <f>SUM(U24:U26)</f>
        <v>510</v>
      </c>
      <c r="V23" s="94">
        <f>SUM(V24:V26)</f>
        <v>582</v>
      </c>
      <c r="W23" s="93">
        <f>V15</f>
        <v>482</v>
      </c>
      <c r="X23" s="71" t="str">
        <f>B15</f>
        <v>Halver Puit</v>
      </c>
      <c r="Y23" s="74">
        <f t="shared" si="0"/>
        <v>2905</v>
      </c>
      <c r="Z23" s="72">
        <f>SUM(Z24:Z26)</f>
        <v>2545</v>
      </c>
      <c r="AA23" s="92">
        <f>AVERAGE(AA24,AA25,AA26)</f>
        <v>193.66666666666666</v>
      </c>
      <c r="AB23" s="76">
        <f>AVERAGE(AB24,AB25,AB26)</f>
        <v>169.66666666666666</v>
      </c>
      <c r="AC23" s="330">
        <f>G24+K24+O24+S24+W24</f>
        <v>4</v>
      </c>
    </row>
    <row r="24" spans="2:29" s="63" customFormat="1" ht="17.25" customHeight="1">
      <c r="B24" s="333" t="s">
        <v>176</v>
      </c>
      <c r="C24" s="334"/>
      <c r="D24" s="77">
        <v>27</v>
      </c>
      <c r="E24" s="80">
        <v>145</v>
      </c>
      <c r="F24" s="81">
        <f>D24+E24</f>
        <v>172</v>
      </c>
      <c r="G24" s="335">
        <v>1</v>
      </c>
      <c r="H24" s="336"/>
      <c r="I24" s="80">
        <v>137</v>
      </c>
      <c r="J24" s="79">
        <f>D24+I24</f>
        <v>164</v>
      </c>
      <c r="K24" s="335">
        <v>1</v>
      </c>
      <c r="L24" s="336"/>
      <c r="M24" s="80">
        <v>148</v>
      </c>
      <c r="N24" s="79">
        <f>D24+M24</f>
        <v>175</v>
      </c>
      <c r="O24" s="335">
        <v>0</v>
      </c>
      <c r="P24" s="336"/>
      <c r="Q24" s="78">
        <v>167</v>
      </c>
      <c r="R24" s="81">
        <f>D24+Q24</f>
        <v>194</v>
      </c>
      <c r="S24" s="335">
        <v>1</v>
      </c>
      <c r="T24" s="336"/>
      <c r="U24" s="78">
        <v>158</v>
      </c>
      <c r="V24" s="81">
        <f>D24+U24</f>
        <v>185</v>
      </c>
      <c r="W24" s="335">
        <v>1</v>
      </c>
      <c r="X24" s="336"/>
      <c r="Y24" s="79">
        <f t="shared" si="0"/>
        <v>890</v>
      </c>
      <c r="Z24" s="80">
        <f>E24+I24+M24+Q24+U24</f>
        <v>755</v>
      </c>
      <c r="AA24" s="82">
        <f>AVERAGE(F24,J24,N24,R24,V24)</f>
        <v>178</v>
      </c>
      <c r="AB24" s="83">
        <f>AVERAGE(F24,J24,N24,R24,V24)-D24</f>
        <v>151</v>
      </c>
      <c r="AC24" s="331"/>
    </row>
    <row r="25" spans="2:29" s="63" customFormat="1" ht="17.25" customHeight="1">
      <c r="B25" s="333" t="s">
        <v>175</v>
      </c>
      <c r="C25" s="334"/>
      <c r="D25" s="77">
        <v>35</v>
      </c>
      <c r="E25" s="78">
        <v>161</v>
      </c>
      <c r="F25" s="81">
        <f>D25+E25</f>
        <v>196</v>
      </c>
      <c r="G25" s="337"/>
      <c r="H25" s="338"/>
      <c r="I25" s="80">
        <v>176</v>
      </c>
      <c r="J25" s="79">
        <f>D25+I25</f>
        <v>211</v>
      </c>
      <c r="K25" s="337"/>
      <c r="L25" s="338"/>
      <c r="M25" s="80">
        <v>114</v>
      </c>
      <c r="N25" s="79">
        <f>D25+M25</f>
        <v>149</v>
      </c>
      <c r="O25" s="337"/>
      <c r="P25" s="338"/>
      <c r="Q25" s="78">
        <v>177</v>
      </c>
      <c r="R25" s="81">
        <f>D25+Q25</f>
        <v>212</v>
      </c>
      <c r="S25" s="337"/>
      <c r="T25" s="338"/>
      <c r="U25" s="78">
        <v>149</v>
      </c>
      <c r="V25" s="81">
        <f>D25+U25</f>
        <v>184</v>
      </c>
      <c r="W25" s="337"/>
      <c r="X25" s="338"/>
      <c r="Y25" s="79">
        <f t="shared" si="0"/>
        <v>952</v>
      </c>
      <c r="Z25" s="80">
        <f>E25+I25+M25+Q25+U25</f>
        <v>777</v>
      </c>
      <c r="AA25" s="82">
        <f>AVERAGE(F25,J25,N25,R25,V25)</f>
        <v>190.4</v>
      </c>
      <c r="AB25" s="83">
        <f>AVERAGE(F25,J25,N25,R25,V25)-D25</f>
        <v>155.4</v>
      </c>
      <c r="AC25" s="331"/>
    </row>
    <row r="26" spans="2:29" s="63" customFormat="1" ht="17.25" customHeight="1" thickBot="1">
      <c r="B26" s="341" t="s">
        <v>177</v>
      </c>
      <c r="C26" s="342"/>
      <c r="D26" s="84">
        <v>10</v>
      </c>
      <c r="E26" s="85">
        <v>230</v>
      </c>
      <c r="F26" s="81">
        <f>D26+E26</f>
        <v>240</v>
      </c>
      <c r="G26" s="339"/>
      <c r="H26" s="340"/>
      <c r="I26" s="87">
        <v>171</v>
      </c>
      <c r="J26" s="79">
        <f>D26+I26</f>
        <v>181</v>
      </c>
      <c r="K26" s="339"/>
      <c r="L26" s="340"/>
      <c r="M26" s="87">
        <v>225</v>
      </c>
      <c r="N26" s="79">
        <f>D26+M26</f>
        <v>235</v>
      </c>
      <c r="O26" s="339"/>
      <c r="P26" s="340"/>
      <c r="Q26" s="78">
        <v>184</v>
      </c>
      <c r="R26" s="81">
        <f>D26+Q26</f>
        <v>194</v>
      </c>
      <c r="S26" s="339"/>
      <c r="T26" s="340"/>
      <c r="U26" s="78">
        <v>203</v>
      </c>
      <c r="V26" s="81">
        <f>D26+U26</f>
        <v>213</v>
      </c>
      <c r="W26" s="339"/>
      <c r="X26" s="340"/>
      <c r="Y26" s="86">
        <f t="shared" si="0"/>
        <v>1063</v>
      </c>
      <c r="Z26" s="87">
        <f>E26+I26+M26+Q26+U26</f>
        <v>1013</v>
      </c>
      <c r="AA26" s="88">
        <f>AVERAGE(F26,J26,N26,R26,V26)</f>
        <v>212.6</v>
      </c>
      <c r="AB26" s="89">
        <f>AVERAGE(F26,J26,N26,R26,V26)-D26</f>
        <v>202.6</v>
      </c>
      <c r="AC26" s="332"/>
    </row>
    <row r="27" spans="2:29" s="63" customFormat="1" ht="49.5" customHeight="1">
      <c r="B27" s="344" t="s">
        <v>87</v>
      </c>
      <c r="C27" s="345"/>
      <c r="D27" s="64">
        <f>SUM(D28:D30)</f>
        <v>97</v>
      </c>
      <c r="E27" s="110">
        <f>SUM(E28:E30)</f>
        <v>431</v>
      </c>
      <c r="F27" s="93">
        <f>SUM(F28:F30)</f>
        <v>528</v>
      </c>
      <c r="G27" s="93">
        <f>F7</f>
        <v>562</v>
      </c>
      <c r="H27" s="71" t="str">
        <f>B7</f>
        <v>Telfer </v>
      </c>
      <c r="I27" s="65">
        <f>SUM(I28:I30)</f>
        <v>422</v>
      </c>
      <c r="J27" s="93">
        <f>SUM(J28:J30)</f>
        <v>519</v>
      </c>
      <c r="K27" s="93">
        <f>J15</f>
        <v>543</v>
      </c>
      <c r="L27" s="71" t="str">
        <f>B15</f>
        <v>Halver Puit</v>
      </c>
      <c r="M27" s="73">
        <f>SUM(M28:M30)</f>
        <v>471</v>
      </c>
      <c r="N27" s="95">
        <f>SUM(N28:N30)</f>
        <v>568</v>
      </c>
      <c r="O27" s="93">
        <f>N23</f>
        <v>559</v>
      </c>
      <c r="P27" s="71" t="str">
        <f>B23</f>
        <v>Kindle</v>
      </c>
      <c r="Q27" s="72">
        <f>SUM(Q28:Q30)</f>
        <v>453</v>
      </c>
      <c r="R27" s="95">
        <f>SUM(R28:R30)</f>
        <v>550</v>
      </c>
      <c r="S27" s="93">
        <f>R11</f>
        <v>516</v>
      </c>
      <c r="T27" s="71" t="str">
        <f>B11</f>
        <v>Club Tallinn</v>
      </c>
      <c r="U27" s="72">
        <f>SUM(U28:U30)</f>
        <v>490</v>
      </c>
      <c r="V27" s="95">
        <f>SUM(V28:V30)</f>
        <v>587</v>
      </c>
      <c r="W27" s="93">
        <f>V19</f>
        <v>569</v>
      </c>
      <c r="X27" s="71" t="str">
        <f>B19</f>
        <v>Vakaru Refonda</v>
      </c>
      <c r="Y27" s="74">
        <f t="shared" si="0"/>
        <v>2752</v>
      </c>
      <c r="Z27" s="72">
        <f>SUM(Z28:Z30)</f>
        <v>2267</v>
      </c>
      <c r="AA27" s="92">
        <f>AVERAGE(AA28,AA29,AA30)</f>
        <v>183.4666666666667</v>
      </c>
      <c r="AB27" s="76">
        <f>AVERAGE(AB28,AB29,AB30)</f>
        <v>151.13333333333335</v>
      </c>
      <c r="AC27" s="330">
        <f>G28+K28+O28+S28+W28</f>
        <v>3</v>
      </c>
    </row>
    <row r="28" spans="2:29" s="63" customFormat="1" ht="17.25" customHeight="1">
      <c r="B28" s="96" t="s">
        <v>181</v>
      </c>
      <c r="C28" s="97"/>
      <c r="D28" s="77">
        <v>47</v>
      </c>
      <c r="E28" s="78">
        <v>95</v>
      </c>
      <c r="F28" s="81">
        <f>D28+E28</f>
        <v>142</v>
      </c>
      <c r="G28" s="335">
        <v>0</v>
      </c>
      <c r="H28" s="336"/>
      <c r="I28" s="80">
        <v>127</v>
      </c>
      <c r="J28" s="79">
        <f>D28+I28</f>
        <v>174</v>
      </c>
      <c r="K28" s="335">
        <v>0</v>
      </c>
      <c r="L28" s="336"/>
      <c r="M28" s="80">
        <v>147</v>
      </c>
      <c r="N28" s="79">
        <f>D28+M28</f>
        <v>194</v>
      </c>
      <c r="O28" s="335">
        <v>1</v>
      </c>
      <c r="P28" s="336"/>
      <c r="Q28" s="78">
        <v>142</v>
      </c>
      <c r="R28" s="81">
        <f>D28+Q28</f>
        <v>189</v>
      </c>
      <c r="S28" s="335">
        <v>1</v>
      </c>
      <c r="T28" s="336"/>
      <c r="U28" s="78">
        <v>142</v>
      </c>
      <c r="V28" s="81">
        <f>D28+U28</f>
        <v>189</v>
      </c>
      <c r="W28" s="335">
        <v>1</v>
      </c>
      <c r="X28" s="336"/>
      <c r="Y28" s="79">
        <f>F28+J28+N28+R28+V28</f>
        <v>888</v>
      </c>
      <c r="Z28" s="80">
        <f>E28+I28+M28+Q28+U28</f>
        <v>653</v>
      </c>
      <c r="AA28" s="82">
        <f>AVERAGE(F28,J28,N28,R28,V28)</f>
        <v>177.6</v>
      </c>
      <c r="AB28" s="83">
        <f>AVERAGE(F28,J28,N28,R28,V28)-D28</f>
        <v>130.6</v>
      </c>
      <c r="AC28" s="331"/>
    </row>
    <row r="29" spans="2:29" s="63" customFormat="1" ht="17.25" customHeight="1">
      <c r="B29" s="333" t="s">
        <v>189</v>
      </c>
      <c r="C29" s="334"/>
      <c r="D29" s="77">
        <v>37</v>
      </c>
      <c r="E29" s="78">
        <v>161</v>
      </c>
      <c r="F29" s="81">
        <f>D29+E29</f>
        <v>198</v>
      </c>
      <c r="G29" s="337"/>
      <c r="H29" s="338"/>
      <c r="I29" s="80">
        <v>124</v>
      </c>
      <c r="J29" s="79">
        <f>D29+I29</f>
        <v>161</v>
      </c>
      <c r="K29" s="337"/>
      <c r="L29" s="338"/>
      <c r="M29" s="80">
        <v>131</v>
      </c>
      <c r="N29" s="79">
        <f>D29+M29</f>
        <v>168</v>
      </c>
      <c r="O29" s="337"/>
      <c r="P29" s="338"/>
      <c r="Q29" s="78">
        <v>129</v>
      </c>
      <c r="R29" s="81">
        <f>D29+Q29</f>
        <v>166</v>
      </c>
      <c r="S29" s="337"/>
      <c r="T29" s="338"/>
      <c r="U29" s="78">
        <v>145</v>
      </c>
      <c r="V29" s="81">
        <f>D29+U29</f>
        <v>182</v>
      </c>
      <c r="W29" s="337"/>
      <c r="X29" s="338"/>
      <c r="Y29" s="79">
        <f>F29+J29+N29+R29+V29</f>
        <v>875</v>
      </c>
      <c r="Z29" s="80">
        <f>E29+I29+M29+Q29+U29</f>
        <v>690</v>
      </c>
      <c r="AA29" s="82">
        <f>AVERAGE(F29,J29,N29,R29,V29)</f>
        <v>175</v>
      </c>
      <c r="AB29" s="83">
        <f>AVERAGE(F29,J29,N29,R29,V29)-D29</f>
        <v>138</v>
      </c>
      <c r="AC29" s="331"/>
    </row>
    <row r="30" spans="2:29" s="63" customFormat="1" ht="17.25" customHeight="1" thickBot="1">
      <c r="B30" s="341" t="s">
        <v>182</v>
      </c>
      <c r="C30" s="342"/>
      <c r="D30" s="84">
        <v>13</v>
      </c>
      <c r="E30" s="85">
        <v>175</v>
      </c>
      <c r="F30" s="86">
        <f>D30+E30</f>
        <v>188</v>
      </c>
      <c r="G30" s="339"/>
      <c r="H30" s="340"/>
      <c r="I30" s="87">
        <v>171</v>
      </c>
      <c r="J30" s="86">
        <f>D30+I30</f>
        <v>184</v>
      </c>
      <c r="K30" s="339"/>
      <c r="L30" s="340"/>
      <c r="M30" s="87">
        <v>193</v>
      </c>
      <c r="N30" s="86">
        <f>D30+M30</f>
        <v>206</v>
      </c>
      <c r="O30" s="339"/>
      <c r="P30" s="340"/>
      <c r="Q30" s="87">
        <v>182</v>
      </c>
      <c r="R30" s="86">
        <f>D30+Q30</f>
        <v>195</v>
      </c>
      <c r="S30" s="339"/>
      <c r="T30" s="340"/>
      <c r="U30" s="87">
        <v>203</v>
      </c>
      <c r="V30" s="86">
        <f>D30+U30</f>
        <v>216</v>
      </c>
      <c r="W30" s="339"/>
      <c r="X30" s="340"/>
      <c r="Y30" s="86">
        <f>F30+J30+N30+R30+V30</f>
        <v>989</v>
      </c>
      <c r="Z30" s="87">
        <f>E30+I30+M30+Q30+U30</f>
        <v>924</v>
      </c>
      <c r="AA30" s="88">
        <f>AVERAGE(F30,J30,N30,R30,V30)</f>
        <v>197.8</v>
      </c>
      <c r="AB30" s="89">
        <f>AVERAGE(F30,J30,N30,R30,V30)-D30</f>
        <v>184.8</v>
      </c>
      <c r="AC30" s="332"/>
    </row>
    <row r="31" spans="2:29" s="63" customFormat="1" ht="17.25" customHeight="1">
      <c r="B31" s="99"/>
      <c r="C31" s="99"/>
      <c r="D31" s="100"/>
      <c r="E31" s="101"/>
      <c r="F31" s="102"/>
      <c r="G31" s="103"/>
      <c r="H31" s="103"/>
      <c r="I31" s="101"/>
      <c r="J31" s="102"/>
      <c r="K31" s="103"/>
      <c r="L31" s="103"/>
      <c r="M31" s="101"/>
      <c r="N31" s="102"/>
      <c r="O31" s="103"/>
      <c r="P31" s="103"/>
      <c r="Q31" s="101"/>
      <c r="R31" s="102"/>
      <c r="S31" s="103"/>
      <c r="T31" s="103"/>
      <c r="U31" s="101"/>
      <c r="V31" s="102"/>
      <c r="W31" s="103"/>
      <c r="X31" s="103"/>
      <c r="Y31" s="102"/>
      <c r="Z31" s="113"/>
      <c r="AA31" s="105"/>
      <c r="AB31" s="104"/>
      <c r="AC31" s="106"/>
    </row>
    <row r="32" spans="2:29" ht="35.25" customHeight="1">
      <c r="B32" s="1"/>
      <c r="C32" s="1"/>
      <c r="D32" s="1"/>
      <c r="E32" s="42"/>
      <c r="F32" s="4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1.25" customHeight="1">
      <c r="B33" s="234"/>
      <c r="C33" s="232"/>
      <c r="D33" s="1"/>
      <c r="E33" s="42"/>
      <c r="F33" s="358" t="s">
        <v>91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1"/>
      <c r="T33" s="1"/>
      <c r="U33" s="1"/>
      <c r="V33" s="1"/>
      <c r="W33" s="359" t="s">
        <v>59</v>
      </c>
      <c r="X33" s="359"/>
      <c r="Y33" s="359"/>
      <c r="Z33" s="359"/>
      <c r="AA33" s="1"/>
      <c r="AB33" s="1"/>
      <c r="AC33" s="1"/>
    </row>
    <row r="34" spans="2:29" ht="27" customHeight="1" thickBot="1">
      <c r="B34" s="234" t="s">
        <v>93</v>
      </c>
      <c r="C34" s="232"/>
      <c r="D34" s="1"/>
      <c r="E34" s="42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1"/>
      <c r="T34" s="1"/>
      <c r="U34" s="1"/>
      <c r="V34" s="1"/>
      <c r="W34" s="360"/>
      <c r="X34" s="360"/>
      <c r="Y34" s="360"/>
      <c r="Z34" s="360"/>
      <c r="AA34" s="1"/>
      <c r="AB34" s="1"/>
      <c r="AC34" s="1"/>
    </row>
    <row r="35" spans="2:29" s="44" customFormat="1" ht="17.25" customHeight="1">
      <c r="B35" s="367" t="s">
        <v>1</v>
      </c>
      <c r="C35" s="368"/>
      <c r="D35" s="107" t="s">
        <v>31</v>
      </c>
      <c r="E35" s="45"/>
      <c r="F35" s="46" t="s">
        <v>35</v>
      </c>
      <c r="G35" s="369" t="s">
        <v>36</v>
      </c>
      <c r="H35" s="370"/>
      <c r="I35" s="47"/>
      <c r="J35" s="46" t="s">
        <v>37</v>
      </c>
      <c r="K35" s="369" t="s">
        <v>36</v>
      </c>
      <c r="L35" s="370"/>
      <c r="M35" s="48"/>
      <c r="N35" s="46" t="s">
        <v>38</v>
      </c>
      <c r="O35" s="369" t="s">
        <v>36</v>
      </c>
      <c r="P35" s="370"/>
      <c r="Q35" s="48"/>
      <c r="R35" s="46" t="s">
        <v>39</v>
      </c>
      <c r="S35" s="369" t="s">
        <v>36</v>
      </c>
      <c r="T35" s="370"/>
      <c r="U35" s="49"/>
      <c r="V35" s="46" t="s">
        <v>40</v>
      </c>
      <c r="W35" s="369" t="s">
        <v>36</v>
      </c>
      <c r="X35" s="370"/>
      <c r="Y35" s="114" t="s">
        <v>41</v>
      </c>
      <c r="Z35" s="50"/>
      <c r="AA35" s="51" t="s">
        <v>42</v>
      </c>
      <c r="AB35" s="52" t="s">
        <v>43</v>
      </c>
      <c r="AC35" s="53" t="s">
        <v>41</v>
      </c>
    </row>
    <row r="36" spans="2:29" s="44" customFormat="1" ht="17.25" customHeight="1" thickBot="1">
      <c r="B36" s="365" t="s">
        <v>44</v>
      </c>
      <c r="C36" s="366"/>
      <c r="D36" s="109"/>
      <c r="E36" s="54"/>
      <c r="F36" s="55" t="s">
        <v>45</v>
      </c>
      <c r="G36" s="363" t="s">
        <v>46</v>
      </c>
      <c r="H36" s="364"/>
      <c r="I36" s="56"/>
      <c r="J36" s="55" t="s">
        <v>45</v>
      </c>
      <c r="K36" s="363" t="s">
        <v>46</v>
      </c>
      <c r="L36" s="364"/>
      <c r="M36" s="55"/>
      <c r="N36" s="55" t="s">
        <v>45</v>
      </c>
      <c r="O36" s="363" t="s">
        <v>46</v>
      </c>
      <c r="P36" s="364"/>
      <c r="Q36" s="55"/>
      <c r="R36" s="55" t="s">
        <v>45</v>
      </c>
      <c r="S36" s="363" t="s">
        <v>46</v>
      </c>
      <c r="T36" s="364"/>
      <c r="U36" s="57"/>
      <c r="V36" s="55" t="s">
        <v>45</v>
      </c>
      <c r="W36" s="363" t="s">
        <v>46</v>
      </c>
      <c r="X36" s="364"/>
      <c r="Y36" s="58" t="s">
        <v>45</v>
      </c>
      <c r="Z36" s="59" t="s">
        <v>47</v>
      </c>
      <c r="AA36" s="60" t="s">
        <v>48</v>
      </c>
      <c r="AB36" s="61" t="s">
        <v>49</v>
      </c>
      <c r="AC36" s="62" t="s">
        <v>50</v>
      </c>
    </row>
    <row r="37" spans="2:29" s="63" customFormat="1" ht="49.5" customHeight="1">
      <c r="B37" s="343" t="s">
        <v>75</v>
      </c>
      <c r="C37" s="323"/>
      <c r="D37" s="64">
        <f>SUM(D38:D40)</f>
        <v>65</v>
      </c>
      <c r="E37" s="65">
        <f>SUM(E38:E40)</f>
        <v>466</v>
      </c>
      <c r="F37" s="93">
        <f>SUM(F38:F40)</f>
        <v>531</v>
      </c>
      <c r="G37" s="67">
        <f>F57</f>
        <v>547</v>
      </c>
      <c r="H37" s="68" t="str">
        <f>B57</f>
        <v>Jeld Wen</v>
      </c>
      <c r="I37" s="69">
        <f>SUM(I38:I40)</f>
        <v>486</v>
      </c>
      <c r="J37" s="70">
        <f>SUM(J38:J40)</f>
        <v>551</v>
      </c>
      <c r="K37" s="70">
        <f>J53</f>
        <v>564</v>
      </c>
      <c r="L37" s="71" t="str">
        <f>B53</f>
        <v>RMK Spordiklubi</v>
      </c>
      <c r="M37" s="73">
        <f>SUM(M38:M40)</f>
        <v>467</v>
      </c>
      <c r="N37" s="67">
        <f>SUM(N38:N40)</f>
        <v>532</v>
      </c>
      <c r="O37" s="67">
        <f>N49</f>
        <v>435</v>
      </c>
      <c r="P37" s="68" t="str">
        <f>B49</f>
        <v>AQVA</v>
      </c>
      <c r="Q37" s="73">
        <f>SUM(Q38:Q40)</f>
        <v>446</v>
      </c>
      <c r="R37" s="67">
        <f>SUM(R38:R40)</f>
        <v>511</v>
      </c>
      <c r="S37" s="67">
        <f>R45</f>
        <v>485</v>
      </c>
      <c r="T37" s="68" t="str">
        <f>B45</f>
        <v>Spordiklubi KNT</v>
      </c>
      <c r="U37" s="73">
        <f>SUM(U38:U40)</f>
        <v>428</v>
      </c>
      <c r="V37" s="67">
        <f>SUM(V38:V40)</f>
        <v>493</v>
      </c>
      <c r="W37" s="67">
        <f>V41</f>
        <v>506</v>
      </c>
      <c r="X37" s="68" t="str">
        <f>B41</f>
        <v>Taaravainu</v>
      </c>
      <c r="Y37" s="74">
        <f aca="true" t="shared" si="1" ref="Y37:Y57">F37+J37+N37+R37+V37</f>
        <v>2618</v>
      </c>
      <c r="Z37" s="72">
        <f>SUM(Z38:Z40)</f>
        <v>2293</v>
      </c>
      <c r="AA37" s="75">
        <f>AVERAGE(AA38,AA39,AA40)</f>
        <v>174.53333333333333</v>
      </c>
      <c r="AB37" s="76">
        <f>AVERAGE(AB38,AB39,AB40)</f>
        <v>152.86666666666667</v>
      </c>
      <c r="AC37" s="330">
        <f>G38+K38+O38+S38+W38</f>
        <v>2</v>
      </c>
    </row>
    <row r="38" spans="2:29" s="63" customFormat="1" ht="17.25" customHeight="1">
      <c r="B38" s="333" t="s">
        <v>157</v>
      </c>
      <c r="C38" s="334"/>
      <c r="D38" s="77">
        <v>19</v>
      </c>
      <c r="E38" s="78">
        <v>134</v>
      </c>
      <c r="F38" s="79">
        <f>D38+E38</f>
        <v>153</v>
      </c>
      <c r="G38" s="335">
        <v>0</v>
      </c>
      <c r="H38" s="336"/>
      <c r="I38" s="80">
        <v>182</v>
      </c>
      <c r="J38" s="79">
        <f>D38+I38</f>
        <v>201</v>
      </c>
      <c r="K38" s="335">
        <v>0</v>
      </c>
      <c r="L38" s="336"/>
      <c r="M38" s="80">
        <v>138</v>
      </c>
      <c r="N38" s="79">
        <f>D38+M38</f>
        <v>157</v>
      </c>
      <c r="O38" s="335">
        <v>1</v>
      </c>
      <c r="P38" s="336"/>
      <c r="Q38" s="80">
        <v>148</v>
      </c>
      <c r="R38" s="81">
        <f>D38+Q38</f>
        <v>167</v>
      </c>
      <c r="S38" s="335">
        <v>1</v>
      </c>
      <c r="T38" s="336"/>
      <c r="U38" s="78">
        <v>161</v>
      </c>
      <c r="V38" s="81">
        <f>D38+U38</f>
        <v>180</v>
      </c>
      <c r="W38" s="335">
        <v>0</v>
      </c>
      <c r="X38" s="336"/>
      <c r="Y38" s="79">
        <f t="shared" si="1"/>
        <v>858</v>
      </c>
      <c r="Z38" s="80">
        <f>E38+I38+M38+Q38+U38</f>
        <v>763</v>
      </c>
      <c r="AA38" s="82">
        <f>AVERAGE(F38,J38,N38,R38,V38)</f>
        <v>171.6</v>
      </c>
      <c r="AB38" s="83">
        <f>AVERAGE(F38,J38,N38,R38,V38)-D38</f>
        <v>152.6</v>
      </c>
      <c r="AC38" s="331"/>
    </row>
    <row r="39" spans="2:29" s="63" customFormat="1" ht="17.25" customHeight="1">
      <c r="B39" s="333" t="s">
        <v>156</v>
      </c>
      <c r="C39" s="334"/>
      <c r="D39" s="77">
        <v>22</v>
      </c>
      <c r="E39" s="78">
        <v>143</v>
      </c>
      <c r="F39" s="79">
        <f>D39+E39</f>
        <v>165</v>
      </c>
      <c r="G39" s="337"/>
      <c r="H39" s="338"/>
      <c r="I39" s="80">
        <v>155</v>
      </c>
      <c r="J39" s="79">
        <f>D39+I39</f>
        <v>177</v>
      </c>
      <c r="K39" s="337"/>
      <c r="L39" s="338"/>
      <c r="M39" s="80">
        <v>133</v>
      </c>
      <c r="N39" s="79">
        <f>D39+M39</f>
        <v>155</v>
      </c>
      <c r="O39" s="337"/>
      <c r="P39" s="338"/>
      <c r="Q39" s="78">
        <v>138</v>
      </c>
      <c r="R39" s="81">
        <f>D39+Q39</f>
        <v>160</v>
      </c>
      <c r="S39" s="337"/>
      <c r="T39" s="338"/>
      <c r="U39" s="78">
        <v>126</v>
      </c>
      <c r="V39" s="81">
        <f>D39+U39</f>
        <v>148</v>
      </c>
      <c r="W39" s="337"/>
      <c r="X39" s="338"/>
      <c r="Y39" s="79">
        <f t="shared" si="1"/>
        <v>805</v>
      </c>
      <c r="Z39" s="80">
        <f>E39+I39+M39+Q39+U39</f>
        <v>695</v>
      </c>
      <c r="AA39" s="82">
        <f>AVERAGE(F39,J39,N39,R39,V39)</f>
        <v>161</v>
      </c>
      <c r="AB39" s="83">
        <f>AVERAGE(F39,J39,N39,R39,V39)-D39</f>
        <v>139</v>
      </c>
      <c r="AC39" s="331"/>
    </row>
    <row r="40" spans="2:29" s="63" customFormat="1" ht="17.25" customHeight="1" thickBot="1">
      <c r="B40" s="341" t="s">
        <v>158</v>
      </c>
      <c r="C40" s="342"/>
      <c r="D40" s="84">
        <v>24</v>
      </c>
      <c r="E40" s="85">
        <v>189</v>
      </c>
      <c r="F40" s="86">
        <f>D40+E40</f>
        <v>213</v>
      </c>
      <c r="G40" s="339"/>
      <c r="H40" s="340"/>
      <c r="I40" s="87">
        <v>149</v>
      </c>
      <c r="J40" s="86">
        <f>D40+I40</f>
        <v>173</v>
      </c>
      <c r="K40" s="339"/>
      <c r="L40" s="340"/>
      <c r="M40" s="87">
        <v>196</v>
      </c>
      <c r="N40" s="86">
        <f>D40+M40</f>
        <v>220</v>
      </c>
      <c r="O40" s="339"/>
      <c r="P40" s="340"/>
      <c r="Q40" s="85">
        <v>160</v>
      </c>
      <c r="R40" s="86">
        <f>D40+Q40</f>
        <v>184</v>
      </c>
      <c r="S40" s="339"/>
      <c r="T40" s="340"/>
      <c r="U40" s="85">
        <v>141</v>
      </c>
      <c r="V40" s="86">
        <f>D40+U40</f>
        <v>165</v>
      </c>
      <c r="W40" s="339"/>
      <c r="X40" s="340"/>
      <c r="Y40" s="86">
        <f t="shared" si="1"/>
        <v>955</v>
      </c>
      <c r="Z40" s="87">
        <f>E40+I40+M40+Q40+U40</f>
        <v>835</v>
      </c>
      <c r="AA40" s="88">
        <f>AVERAGE(F40,J40,N40,R40,V40)</f>
        <v>191</v>
      </c>
      <c r="AB40" s="89">
        <f>AVERAGE(F40,J40,N40,R40,V40)-D40</f>
        <v>167</v>
      </c>
      <c r="AC40" s="332"/>
    </row>
    <row r="41" spans="2:29" s="63" customFormat="1" ht="48" customHeight="1">
      <c r="B41" s="344" t="s">
        <v>155</v>
      </c>
      <c r="C41" s="345"/>
      <c r="D41" s="64">
        <f>SUM(D42:D44)</f>
        <v>88</v>
      </c>
      <c r="E41" s="65">
        <f>SUM(E42:E44)</f>
        <v>438</v>
      </c>
      <c r="F41" s="67">
        <f>SUM(F42:F44)</f>
        <v>526</v>
      </c>
      <c r="G41" s="67">
        <f>F53</f>
        <v>549</v>
      </c>
      <c r="H41" s="68" t="str">
        <f>B53</f>
        <v>RMK Spordiklubi</v>
      </c>
      <c r="I41" s="112">
        <f>SUM(I42:I44)</f>
        <v>445</v>
      </c>
      <c r="J41" s="70">
        <f>SUM(J42:J44)</f>
        <v>533</v>
      </c>
      <c r="K41" s="67">
        <f>J49</f>
        <v>465</v>
      </c>
      <c r="L41" s="68" t="str">
        <f>B49</f>
        <v>AQVA</v>
      </c>
      <c r="M41" s="73">
        <f>SUM(M42:M44)</f>
        <v>571</v>
      </c>
      <c r="N41" s="67">
        <f>SUM(N42:N44)</f>
        <v>659</v>
      </c>
      <c r="O41" s="67">
        <f>N45</f>
        <v>461</v>
      </c>
      <c r="P41" s="68" t="str">
        <f>B45</f>
        <v>Spordiklubi KNT</v>
      </c>
      <c r="Q41" s="73">
        <f>SUM(Q42:Q44)</f>
        <v>376</v>
      </c>
      <c r="R41" s="67">
        <f>SUM(R42:R44)</f>
        <v>464</v>
      </c>
      <c r="S41" s="67">
        <f>R57</f>
        <v>607</v>
      </c>
      <c r="T41" s="68" t="str">
        <f>B57</f>
        <v>Jeld Wen</v>
      </c>
      <c r="U41" s="73">
        <f>SUM(U42:U44)</f>
        <v>418</v>
      </c>
      <c r="V41" s="67">
        <f>SUM(V42:V44)</f>
        <v>506</v>
      </c>
      <c r="W41" s="67">
        <f>V37</f>
        <v>493</v>
      </c>
      <c r="X41" s="68" t="str">
        <f>B37</f>
        <v>Wiru Auto</v>
      </c>
      <c r="Y41" s="74">
        <f t="shared" si="1"/>
        <v>2688</v>
      </c>
      <c r="Z41" s="72">
        <f>SUM(Z42:Z44)</f>
        <v>2248</v>
      </c>
      <c r="AA41" s="92">
        <f>AVERAGE(AA42,AA43,AA44)</f>
        <v>179.19999999999996</v>
      </c>
      <c r="AB41" s="76">
        <f>AVERAGE(AB42,AB43,AB44)</f>
        <v>149.86666666666665</v>
      </c>
      <c r="AC41" s="330">
        <f>G42+K42+O42+S42+W42</f>
        <v>3</v>
      </c>
    </row>
    <row r="42" spans="2:29" s="63" customFormat="1" ht="17.25" customHeight="1">
      <c r="B42" s="333" t="s">
        <v>166</v>
      </c>
      <c r="C42" s="334"/>
      <c r="D42" s="77">
        <v>23</v>
      </c>
      <c r="E42" s="78">
        <v>137</v>
      </c>
      <c r="F42" s="79">
        <f>D42+E42</f>
        <v>160</v>
      </c>
      <c r="G42" s="335">
        <v>0</v>
      </c>
      <c r="H42" s="336"/>
      <c r="I42" s="80">
        <v>156</v>
      </c>
      <c r="J42" s="79">
        <f>D42+I42</f>
        <v>179</v>
      </c>
      <c r="K42" s="335">
        <v>1</v>
      </c>
      <c r="L42" s="336"/>
      <c r="M42" s="80">
        <v>205</v>
      </c>
      <c r="N42" s="79">
        <f>D42+M42</f>
        <v>228</v>
      </c>
      <c r="O42" s="335">
        <v>1</v>
      </c>
      <c r="P42" s="336"/>
      <c r="Q42" s="78">
        <v>138</v>
      </c>
      <c r="R42" s="81">
        <f>D42+Q42</f>
        <v>161</v>
      </c>
      <c r="S42" s="335">
        <v>0</v>
      </c>
      <c r="T42" s="336"/>
      <c r="U42" s="78">
        <v>182</v>
      </c>
      <c r="V42" s="81">
        <f>D42+U42</f>
        <v>205</v>
      </c>
      <c r="W42" s="335">
        <v>1</v>
      </c>
      <c r="X42" s="336"/>
      <c r="Y42" s="79">
        <f t="shared" si="1"/>
        <v>933</v>
      </c>
      <c r="Z42" s="80">
        <f>E42+I42+M42+Q42+U42</f>
        <v>818</v>
      </c>
      <c r="AA42" s="82">
        <f>AVERAGE(F42,J42,N42,R42,V42)</f>
        <v>186.6</v>
      </c>
      <c r="AB42" s="83">
        <f>AVERAGE(F42,J42,N42,R42,V42)-D42</f>
        <v>163.6</v>
      </c>
      <c r="AC42" s="331"/>
    </row>
    <row r="43" spans="2:29" s="63" customFormat="1" ht="17.25" customHeight="1">
      <c r="B43" s="333" t="s">
        <v>167</v>
      </c>
      <c r="C43" s="334"/>
      <c r="D43" s="77">
        <v>34</v>
      </c>
      <c r="E43" s="78">
        <v>147</v>
      </c>
      <c r="F43" s="79">
        <f>D43+E43</f>
        <v>181</v>
      </c>
      <c r="G43" s="337"/>
      <c r="H43" s="338"/>
      <c r="I43" s="80">
        <v>122</v>
      </c>
      <c r="J43" s="79">
        <f>D43+I43</f>
        <v>156</v>
      </c>
      <c r="K43" s="337"/>
      <c r="L43" s="338"/>
      <c r="M43" s="80">
        <v>199</v>
      </c>
      <c r="N43" s="79">
        <f>D43+M43</f>
        <v>233</v>
      </c>
      <c r="O43" s="337"/>
      <c r="P43" s="338"/>
      <c r="Q43" s="78">
        <v>119</v>
      </c>
      <c r="R43" s="81">
        <f>D43+Q43</f>
        <v>153</v>
      </c>
      <c r="S43" s="337"/>
      <c r="T43" s="338"/>
      <c r="U43" s="78">
        <v>109</v>
      </c>
      <c r="V43" s="81">
        <f>D43+U43</f>
        <v>143</v>
      </c>
      <c r="W43" s="337"/>
      <c r="X43" s="338"/>
      <c r="Y43" s="79">
        <f t="shared" si="1"/>
        <v>866</v>
      </c>
      <c r="Z43" s="80">
        <f>E43+I43+M43+Q43+U43</f>
        <v>696</v>
      </c>
      <c r="AA43" s="82">
        <f>AVERAGE(F43,J43,N43,R43,V43)</f>
        <v>173.2</v>
      </c>
      <c r="AB43" s="83">
        <f>AVERAGE(F43,J43,N43,R43,V43)-D43</f>
        <v>139.2</v>
      </c>
      <c r="AC43" s="331"/>
    </row>
    <row r="44" spans="2:29" s="63" customFormat="1" ht="17.25" customHeight="1" thickBot="1">
      <c r="B44" s="341" t="s">
        <v>165</v>
      </c>
      <c r="C44" s="342"/>
      <c r="D44" s="77">
        <v>31</v>
      </c>
      <c r="E44" s="85">
        <v>154</v>
      </c>
      <c r="F44" s="86">
        <f>D44+E44</f>
        <v>185</v>
      </c>
      <c r="G44" s="339"/>
      <c r="H44" s="340"/>
      <c r="I44" s="87">
        <v>167</v>
      </c>
      <c r="J44" s="86">
        <f>D44+I44</f>
        <v>198</v>
      </c>
      <c r="K44" s="339"/>
      <c r="L44" s="340"/>
      <c r="M44" s="87">
        <v>167</v>
      </c>
      <c r="N44" s="86">
        <f>D44+M44</f>
        <v>198</v>
      </c>
      <c r="O44" s="339"/>
      <c r="P44" s="340"/>
      <c r="Q44" s="85">
        <v>119</v>
      </c>
      <c r="R44" s="86">
        <f>D44+Q44</f>
        <v>150</v>
      </c>
      <c r="S44" s="339"/>
      <c r="T44" s="340"/>
      <c r="U44" s="85">
        <v>127</v>
      </c>
      <c r="V44" s="86">
        <f>D44+U44</f>
        <v>158</v>
      </c>
      <c r="W44" s="339"/>
      <c r="X44" s="340"/>
      <c r="Y44" s="86">
        <f t="shared" si="1"/>
        <v>889</v>
      </c>
      <c r="Z44" s="87">
        <f>E44+I44+M44+Q44+U44</f>
        <v>734</v>
      </c>
      <c r="AA44" s="88">
        <f>AVERAGE(F44,J44,N44,R44,V44)</f>
        <v>177.8</v>
      </c>
      <c r="AB44" s="89">
        <f>AVERAGE(F44,J44,N44,R44,V44)-D44</f>
        <v>146.8</v>
      </c>
      <c r="AC44" s="332"/>
    </row>
    <row r="45" spans="2:29" s="63" customFormat="1" ht="49.5" customHeight="1">
      <c r="B45" s="328" t="s">
        <v>81</v>
      </c>
      <c r="C45" s="329"/>
      <c r="D45" s="64">
        <f>SUM(D46:D48)</f>
        <v>150</v>
      </c>
      <c r="E45" s="65">
        <f>SUM(E46:E48)</f>
        <v>381</v>
      </c>
      <c r="F45" s="67">
        <f>SUM(F46:F48)</f>
        <v>531</v>
      </c>
      <c r="G45" s="67">
        <f>F49</f>
        <v>473</v>
      </c>
      <c r="H45" s="68" t="str">
        <f>B49</f>
        <v>AQVA</v>
      </c>
      <c r="I45" s="112">
        <f>SUM(I46:I48)</f>
        <v>356</v>
      </c>
      <c r="J45" s="70">
        <f>SUM(J46:J48)</f>
        <v>506</v>
      </c>
      <c r="K45" s="67">
        <f>J57</f>
        <v>524</v>
      </c>
      <c r="L45" s="68" t="str">
        <f>B57</f>
        <v>Jeld Wen</v>
      </c>
      <c r="M45" s="73">
        <f>SUM(M46:M48)</f>
        <v>311</v>
      </c>
      <c r="N45" s="67">
        <f>SUM(N46:N48)</f>
        <v>461</v>
      </c>
      <c r="O45" s="67">
        <f>N41</f>
        <v>659</v>
      </c>
      <c r="P45" s="68" t="str">
        <f>B41</f>
        <v>Taaravainu</v>
      </c>
      <c r="Q45" s="73">
        <f>SUM(Q46:Q48)</f>
        <v>335</v>
      </c>
      <c r="R45" s="67">
        <f>SUM(R46:R48)</f>
        <v>485</v>
      </c>
      <c r="S45" s="67">
        <f>R37</f>
        <v>511</v>
      </c>
      <c r="T45" s="68" t="str">
        <f>B37</f>
        <v>Wiru Auto</v>
      </c>
      <c r="U45" s="73">
        <f>SUM(U46:U48)</f>
        <v>357</v>
      </c>
      <c r="V45" s="67">
        <f>SUM(V46:V48)</f>
        <v>507</v>
      </c>
      <c r="W45" s="67">
        <f>V53</f>
        <v>507</v>
      </c>
      <c r="X45" s="68" t="str">
        <f>B53</f>
        <v>RMK Spordiklubi</v>
      </c>
      <c r="Y45" s="74">
        <f t="shared" si="1"/>
        <v>2490</v>
      </c>
      <c r="Z45" s="72">
        <f>SUM(Z46:Z48)</f>
        <v>1740</v>
      </c>
      <c r="AA45" s="92">
        <f>AVERAGE(AA46,AA47,AA48)</f>
        <v>166</v>
      </c>
      <c r="AB45" s="76">
        <f>AVERAGE(AB46,AB47,AB48)</f>
        <v>116</v>
      </c>
      <c r="AC45" s="330">
        <f>G46+K46+O46+S46+W46</f>
        <v>1.5</v>
      </c>
    </row>
    <row r="46" spans="2:29" s="63" customFormat="1" ht="17.25" customHeight="1">
      <c r="B46" s="333" t="s">
        <v>174</v>
      </c>
      <c r="C46" s="334"/>
      <c r="D46" s="77">
        <v>60</v>
      </c>
      <c r="E46" s="78">
        <v>121</v>
      </c>
      <c r="F46" s="79">
        <f>D46+E46</f>
        <v>181</v>
      </c>
      <c r="G46" s="335">
        <v>1</v>
      </c>
      <c r="H46" s="336"/>
      <c r="I46" s="80">
        <v>98</v>
      </c>
      <c r="J46" s="79">
        <f>D46+I46</f>
        <v>158</v>
      </c>
      <c r="K46" s="335">
        <v>0</v>
      </c>
      <c r="L46" s="336"/>
      <c r="M46" s="80">
        <v>93</v>
      </c>
      <c r="N46" s="79">
        <f>D46+M46</f>
        <v>153</v>
      </c>
      <c r="O46" s="335">
        <v>0</v>
      </c>
      <c r="P46" s="336"/>
      <c r="Q46" s="78">
        <v>97</v>
      </c>
      <c r="R46" s="81">
        <f>D46+Q46</f>
        <v>157</v>
      </c>
      <c r="S46" s="335">
        <v>0</v>
      </c>
      <c r="T46" s="336"/>
      <c r="U46" s="78">
        <v>86</v>
      </c>
      <c r="V46" s="81">
        <f>D46+U46</f>
        <v>146</v>
      </c>
      <c r="W46" s="335">
        <v>0.5</v>
      </c>
      <c r="X46" s="336"/>
      <c r="Y46" s="79">
        <f t="shared" si="1"/>
        <v>795</v>
      </c>
      <c r="Z46" s="80">
        <f>E46+I46+M46+Q46+U46</f>
        <v>495</v>
      </c>
      <c r="AA46" s="82">
        <f>AVERAGE(F46,J46,N46,R46,V46)</f>
        <v>159</v>
      </c>
      <c r="AB46" s="83">
        <f>AVERAGE(F46,J46,N46,R46,V46)-D46</f>
        <v>99</v>
      </c>
      <c r="AC46" s="331"/>
    </row>
    <row r="47" spans="2:29" s="63" customFormat="1" ht="17.25" customHeight="1">
      <c r="B47" s="333" t="s">
        <v>173</v>
      </c>
      <c r="C47" s="334"/>
      <c r="D47" s="77">
        <v>58</v>
      </c>
      <c r="E47" s="78">
        <v>132</v>
      </c>
      <c r="F47" s="79">
        <f>D47+E47</f>
        <v>190</v>
      </c>
      <c r="G47" s="337"/>
      <c r="H47" s="338"/>
      <c r="I47" s="80">
        <v>113</v>
      </c>
      <c r="J47" s="79">
        <f>D47+I47</f>
        <v>171</v>
      </c>
      <c r="K47" s="337"/>
      <c r="L47" s="338"/>
      <c r="M47" s="80">
        <v>105</v>
      </c>
      <c r="N47" s="79">
        <f>D47+M47</f>
        <v>163</v>
      </c>
      <c r="O47" s="337"/>
      <c r="P47" s="338"/>
      <c r="Q47" s="78">
        <v>90</v>
      </c>
      <c r="R47" s="81">
        <f>D47+Q47</f>
        <v>148</v>
      </c>
      <c r="S47" s="337"/>
      <c r="T47" s="338"/>
      <c r="U47" s="78">
        <v>130</v>
      </c>
      <c r="V47" s="81">
        <f>D47+U47</f>
        <v>188</v>
      </c>
      <c r="W47" s="337"/>
      <c r="X47" s="338"/>
      <c r="Y47" s="79">
        <f t="shared" si="1"/>
        <v>860</v>
      </c>
      <c r="Z47" s="80">
        <f>E47+I47+M47+Q47+U47</f>
        <v>570</v>
      </c>
      <c r="AA47" s="82">
        <f>AVERAGE(F47,J47,N47,R47,V47)</f>
        <v>172</v>
      </c>
      <c r="AB47" s="83">
        <f>AVERAGE(F47,J47,N47,R47,V47)-D47</f>
        <v>114</v>
      </c>
      <c r="AC47" s="331"/>
    </row>
    <row r="48" spans="2:29" s="63" customFormat="1" ht="17.25" customHeight="1" thickBot="1">
      <c r="B48" s="333" t="s">
        <v>172</v>
      </c>
      <c r="C48" s="334"/>
      <c r="D48" s="84">
        <v>32</v>
      </c>
      <c r="E48" s="85">
        <v>128</v>
      </c>
      <c r="F48" s="86">
        <f>D48+E48</f>
        <v>160</v>
      </c>
      <c r="G48" s="339"/>
      <c r="H48" s="340"/>
      <c r="I48" s="87">
        <v>145</v>
      </c>
      <c r="J48" s="86">
        <f>D48+I48</f>
        <v>177</v>
      </c>
      <c r="K48" s="339"/>
      <c r="L48" s="340"/>
      <c r="M48" s="87">
        <v>113</v>
      </c>
      <c r="N48" s="86">
        <f>D48+M48</f>
        <v>145</v>
      </c>
      <c r="O48" s="339"/>
      <c r="P48" s="340"/>
      <c r="Q48" s="85">
        <v>148</v>
      </c>
      <c r="R48" s="86">
        <f>D48+Q48</f>
        <v>180</v>
      </c>
      <c r="S48" s="339"/>
      <c r="T48" s="340"/>
      <c r="U48" s="85">
        <v>141</v>
      </c>
      <c r="V48" s="86">
        <f>D48+U48</f>
        <v>173</v>
      </c>
      <c r="W48" s="339"/>
      <c r="X48" s="340"/>
      <c r="Y48" s="86">
        <f t="shared" si="1"/>
        <v>835</v>
      </c>
      <c r="Z48" s="87">
        <f>E48+I48+M48+Q48+U48</f>
        <v>675</v>
      </c>
      <c r="AA48" s="88">
        <f>AVERAGE(F48,J48,N48,R48,V48)</f>
        <v>167</v>
      </c>
      <c r="AB48" s="89">
        <f>AVERAGE(F48,J48,N48,R48,V48)-D48</f>
        <v>135</v>
      </c>
      <c r="AC48" s="332"/>
    </row>
    <row r="49" spans="2:29" s="63" customFormat="1" ht="48" customHeight="1">
      <c r="B49" s="328" t="s">
        <v>82</v>
      </c>
      <c r="C49" s="329"/>
      <c r="D49" s="64">
        <f>SUM(D50:D52)</f>
        <v>147</v>
      </c>
      <c r="E49" s="65">
        <f>SUM(E50:E52)</f>
        <v>326</v>
      </c>
      <c r="F49" s="67">
        <f>SUM(F50:F52)</f>
        <v>473</v>
      </c>
      <c r="G49" s="67">
        <f>F45</f>
        <v>531</v>
      </c>
      <c r="H49" s="68" t="str">
        <f>B45</f>
        <v>Spordiklubi KNT</v>
      </c>
      <c r="I49" s="112">
        <f>SUM(I50:I52)</f>
        <v>318</v>
      </c>
      <c r="J49" s="70">
        <f>SUM(J50:J52)</f>
        <v>465</v>
      </c>
      <c r="K49" s="67">
        <f>J41</f>
        <v>533</v>
      </c>
      <c r="L49" s="68" t="str">
        <f>B41</f>
        <v>Taaravainu</v>
      </c>
      <c r="M49" s="73">
        <f>SUM(M50:M52)</f>
        <v>288</v>
      </c>
      <c r="N49" s="67">
        <f>SUM(N50:N52)</f>
        <v>435</v>
      </c>
      <c r="O49" s="67">
        <f>N37</f>
        <v>532</v>
      </c>
      <c r="P49" s="68" t="str">
        <f>B37</f>
        <v>Wiru Auto</v>
      </c>
      <c r="Q49" s="73">
        <f>SUM(Q50:Q52)</f>
        <v>350</v>
      </c>
      <c r="R49" s="67">
        <f>SUM(R50:R52)</f>
        <v>497</v>
      </c>
      <c r="S49" s="67">
        <f>R53</f>
        <v>548</v>
      </c>
      <c r="T49" s="68" t="str">
        <f>B53</f>
        <v>RMK Spordiklubi</v>
      </c>
      <c r="U49" s="73">
        <f>SUM(U50:U52)</f>
        <v>344</v>
      </c>
      <c r="V49" s="67">
        <f>SUM(V50:V52)</f>
        <v>491</v>
      </c>
      <c r="W49" s="67">
        <f>V57</f>
        <v>505</v>
      </c>
      <c r="X49" s="68" t="str">
        <f>B57</f>
        <v>Jeld Wen</v>
      </c>
      <c r="Y49" s="74">
        <f t="shared" si="1"/>
        <v>2361</v>
      </c>
      <c r="Z49" s="72">
        <f>SUM(Z50:Z52)</f>
        <v>1626</v>
      </c>
      <c r="AA49" s="92">
        <f>AVERAGE(AA50,AA51,AA52)</f>
        <v>157.4</v>
      </c>
      <c r="AB49" s="76">
        <f>AVERAGE(AB50,AB51,AB52)</f>
        <v>108.40000000000002</v>
      </c>
      <c r="AC49" s="330">
        <f>G50+K50+O50+S50+W50</f>
        <v>0</v>
      </c>
    </row>
    <row r="50" spans="2:29" s="63" customFormat="1" ht="17.25" customHeight="1">
      <c r="B50" s="333" t="s">
        <v>161</v>
      </c>
      <c r="C50" s="334"/>
      <c r="D50" s="77">
        <v>60</v>
      </c>
      <c r="E50" s="80">
        <v>86</v>
      </c>
      <c r="F50" s="79">
        <f>D50+E50</f>
        <v>146</v>
      </c>
      <c r="G50" s="335">
        <v>0</v>
      </c>
      <c r="H50" s="336"/>
      <c r="I50" s="80">
        <v>97</v>
      </c>
      <c r="J50" s="79">
        <f>D50+I50</f>
        <v>157</v>
      </c>
      <c r="K50" s="335">
        <v>0</v>
      </c>
      <c r="L50" s="336"/>
      <c r="M50" s="80">
        <v>75</v>
      </c>
      <c r="N50" s="79">
        <f>D50+M50</f>
        <v>135</v>
      </c>
      <c r="O50" s="335">
        <v>0</v>
      </c>
      <c r="P50" s="336"/>
      <c r="Q50" s="78">
        <v>119</v>
      </c>
      <c r="R50" s="81">
        <f>D50+Q50</f>
        <v>179</v>
      </c>
      <c r="S50" s="335">
        <v>0</v>
      </c>
      <c r="T50" s="336"/>
      <c r="U50" s="78">
        <v>81</v>
      </c>
      <c r="V50" s="81">
        <f>D50+U50</f>
        <v>141</v>
      </c>
      <c r="W50" s="335">
        <v>0</v>
      </c>
      <c r="X50" s="336"/>
      <c r="Y50" s="79">
        <f t="shared" si="1"/>
        <v>758</v>
      </c>
      <c r="Z50" s="80">
        <f>E50+I50+M50+Q50+U50</f>
        <v>458</v>
      </c>
      <c r="AA50" s="82">
        <f>AVERAGE(F50,J50,N50,R50,V50)</f>
        <v>151.6</v>
      </c>
      <c r="AB50" s="83">
        <f>AVERAGE(F50,J50,N50,R50,V50)-D50</f>
        <v>91.6</v>
      </c>
      <c r="AC50" s="331"/>
    </row>
    <row r="51" spans="2:29" s="63" customFormat="1" ht="17.25" customHeight="1">
      <c r="B51" s="361" t="s">
        <v>160</v>
      </c>
      <c r="C51" s="362"/>
      <c r="D51" s="77">
        <v>60</v>
      </c>
      <c r="E51" s="98">
        <v>100</v>
      </c>
      <c r="F51" s="79">
        <f>D51+E51</f>
        <v>160</v>
      </c>
      <c r="G51" s="337"/>
      <c r="H51" s="338"/>
      <c r="I51" s="80">
        <v>92</v>
      </c>
      <c r="J51" s="79">
        <f>D51+I51</f>
        <v>152</v>
      </c>
      <c r="K51" s="337"/>
      <c r="L51" s="338"/>
      <c r="M51" s="80">
        <v>93</v>
      </c>
      <c r="N51" s="79">
        <f>D51+M51</f>
        <v>153</v>
      </c>
      <c r="O51" s="337"/>
      <c r="P51" s="338"/>
      <c r="Q51" s="78">
        <v>92</v>
      </c>
      <c r="R51" s="81">
        <f>D51+Q51</f>
        <v>152</v>
      </c>
      <c r="S51" s="337"/>
      <c r="T51" s="338"/>
      <c r="U51" s="78">
        <v>107</v>
      </c>
      <c r="V51" s="81">
        <f>D51+U51</f>
        <v>167</v>
      </c>
      <c r="W51" s="337"/>
      <c r="X51" s="338"/>
      <c r="Y51" s="79">
        <f t="shared" si="1"/>
        <v>784</v>
      </c>
      <c r="Z51" s="80">
        <f>E51+I51+M51+Q51+U51</f>
        <v>484</v>
      </c>
      <c r="AA51" s="82">
        <f>AVERAGE(F51,J51,N51,R51,V51)</f>
        <v>156.8</v>
      </c>
      <c r="AB51" s="83">
        <f>AVERAGE(F51,J51,N51,R51,V51)-D51</f>
        <v>96.80000000000001</v>
      </c>
      <c r="AC51" s="331"/>
    </row>
    <row r="52" spans="2:29" s="63" customFormat="1" ht="17.25" customHeight="1" thickBot="1">
      <c r="B52" s="341" t="s">
        <v>159</v>
      </c>
      <c r="C52" s="342"/>
      <c r="D52" s="84">
        <v>27</v>
      </c>
      <c r="E52" s="85">
        <v>140</v>
      </c>
      <c r="F52" s="79">
        <f>D52+E52</f>
        <v>167</v>
      </c>
      <c r="G52" s="339"/>
      <c r="H52" s="340"/>
      <c r="I52" s="87">
        <v>129</v>
      </c>
      <c r="J52" s="86">
        <f>D52+I52</f>
        <v>156</v>
      </c>
      <c r="K52" s="339"/>
      <c r="L52" s="340"/>
      <c r="M52" s="87">
        <v>120</v>
      </c>
      <c r="N52" s="86">
        <f>D52+M52</f>
        <v>147</v>
      </c>
      <c r="O52" s="339"/>
      <c r="P52" s="340"/>
      <c r="Q52" s="85">
        <v>139</v>
      </c>
      <c r="R52" s="86">
        <f>D52+Q52</f>
        <v>166</v>
      </c>
      <c r="S52" s="339"/>
      <c r="T52" s="340"/>
      <c r="U52" s="85">
        <v>156</v>
      </c>
      <c r="V52" s="86">
        <f>D52+U52</f>
        <v>183</v>
      </c>
      <c r="W52" s="339"/>
      <c r="X52" s="340"/>
      <c r="Y52" s="86">
        <f t="shared" si="1"/>
        <v>819</v>
      </c>
      <c r="Z52" s="87">
        <f>E52+I52+M52+Q52+U52</f>
        <v>684</v>
      </c>
      <c r="AA52" s="88">
        <f>AVERAGE(F52,J52,N52,R52,V52)</f>
        <v>163.8</v>
      </c>
      <c r="AB52" s="89">
        <f>AVERAGE(F52,J52,N52,R52,V52)-D52</f>
        <v>136.8</v>
      </c>
      <c r="AC52" s="332"/>
    </row>
    <row r="53" spans="2:29" s="63" customFormat="1" ht="48.75" customHeight="1">
      <c r="B53" s="328" t="s">
        <v>135</v>
      </c>
      <c r="C53" s="329"/>
      <c r="D53" s="64">
        <f>SUM(D54:D56)</f>
        <v>153</v>
      </c>
      <c r="E53" s="65">
        <f>SUM(E54:E56)</f>
        <v>396</v>
      </c>
      <c r="F53" s="93">
        <f>SUM(F54:F56)</f>
        <v>549</v>
      </c>
      <c r="G53" s="67">
        <f>F41</f>
        <v>526</v>
      </c>
      <c r="H53" s="68" t="str">
        <f>B41</f>
        <v>Taaravainu</v>
      </c>
      <c r="I53" s="112">
        <f>SUM(I54:I56)</f>
        <v>411</v>
      </c>
      <c r="J53" s="70">
        <f>SUM(J54:J56)</f>
        <v>564</v>
      </c>
      <c r="K53" s="67">
        <f>J37</f>
        <v>551</v>
      </c>
      <c r="L53" s="68" t="str">
        <f>B37</f>
        <v>Wiru Auto</v>
      </c>
      <c r="M53" s="73">
        <f>SUM(M54:M56)</f>
        <v>395</v>
      </c>
      <c r="N53" s="67">
        <f>SUM(N54:N56)</f>
        <v>548</v>
      </c>
      <c r="O53" s="67">
        <f>N57</f>
        <v>541</v>
      </c>
      <c r="P53" s="68" t="str">
        <f>B57</f>
        <v>Jeld Wen</v>
      </c>
      <c r="Q53" s="73">
        <f>SUM(Q54:Q56)</f>
        <v>395</v>
      </c>
      <c r="R53" s="67">
        <f>SUM(R54:R56)</f>
        <v>548</v>
      </c>
      <c r="S53" s="67">
        <f>R49</f>
        <v>497</v>
      </c>
      <c r="T53" s="68" t="str">
        <f>B49</f>
        <v>AQVA</v>
      </c>
      <c r="U53" s="73">
        <f>SUM(U54:U56)</f>
        <v>354</v>
      </c>
      <c r="V53" s="67">
        <f>SUM(V54:V56)</f>
        <v>507</v>
      </c>
      <c r="W53" s="67">
        <f>V45</f>
        <v>507</v>
      </c>
      <c r="X53" s="68" t="str">
        <f>B45</f>
        <v>Spordiklubi KNT</v>
      </c>
      <c r="Y53" s="74">
        <f t="shared" si="1"/>
        <v>2716</v>
      </c>
      <c r="Z53" s="72">
        <f>SUM(Z54:Z56)</f>
        <v>1951</v>
      </c>
      <c r="AA53" s="92">
        <f>AVERAGE(AA54,AA55,AA56)</f>
        <v>181.0666666666667</v>
      </c>
      <c r="AB53" s="76">
        <f>AVERAGE(AB54,AB55,AB56)</f>
        <v>130.06666666666666</v>
      </c>
      <c r="AC53" s="330">
        <f>G54+K54+O54+S54+W54</f>
        <v>4.5</v>
      </c>
    </row>
    <row r="54" spans="2:29" s="63" customFormat="1" ht="17.25" customHeight="1">
      <c r="B54" s="333" t="s">
        <v>170</v>
      </c>
      <c r="C54" s="334"/>
      <c r="D54" s="77">
        <v>50</v>
      </c>
      <c r="E54" s="80">
        <v>125</v>
      </c>
      <c r="F54" s="79">
        <f>D54+E54</f>
        <v>175</v>
      </c>
      <c r="G54" s="335">
        <v>1</v>
      </c>
      <c r="H54" s="336"/>
      <c r="I54" s="80">
        <v>144</v>
      </c>
      <c r="J54" s="79">
        <f>D54+I54</f>
        <v>194</v>
      </c>
      <c r="K54" s="335">
        <v>1</v>
      </c>
      <c r="L54" s="336"/>
      <c r="M54" s="80">
        <v>115</v>
      </c>
      <c r="N54" s="79">
        <f>D54+M54</f>
        <v>165</v>
      </c>
      <c r="O54" s="335">
        <v>1</v>
      </c>
      <c r="P54" s="336"/>
      <c r="Q54" s="78">
        <v>107</v>
      </c>
      <c r="R54" s="81">
        <f>D54+Q54</f>
        <v>157</v>
      </c>
      <c r="S54" s="335">
        <v>1</v>
      </c>
      <c r="T54" s="336"/>
      <c r="U54" s="78">
        <v>121</v>
      </c>
      <c r="V54" s="81">
        <f>D54+U54</f>
        <v>171</v>
      </c>
      <c r="W54" s="335">
        <v>0.5</v>
      </c>
      <c r="X54" s="336"/>
      <c r="Y54" s="79">
        <f t="shared" si="1"/>
        <v>862</v>
      </c>
      <c r="Z54" s="80">
        <f>E54+I54+M54+Q54+U54</f>
        <v>612</v>
      </c>
      <c r="AA54" s="82">
        <f>AVERAGE(F54,J54,N54,R54,V54)</f>
        <v>172.4</v>
      </c>
      <c r="AB54" s="83">
        <f>AVERAGE(F54,J54,N54,R54,V54)-D54</f>
        <v>122.4</v>
      </c>
      <c r="AC54" s="331"/>
    </row>
    <row r="55" spans="2:29" s="63" customFormat="1" ht="17.25" customHeight="1">
      <c r="B55" s="333" t="s">
        <v>169</v>
      </c>
      <c r="C55" s="334"/>
      <c r="D55" s="77">
        <v>55</v>
      </c>
      <c r="E55" s="78">
        <v>126</v>
      </c>
      <c r="F55" s="79">
        <f>D55+E55</f>
        <v>181</v>
      </c>
      <c r="G55" s="337"/>
      <c r="H55" s="338"/>
      <c r="I55" s="80">
        <v>132</v>
      </c>
      <c r="J55" s="79">
        <f>D55+I55</f>
        <v>187</v>
      </c>
      <c r="K55" s="337"/>
      <c r="L55" s="338"/>
      <c r="M55" s="80">
        <v>126</v>
      </c>
      <c r="N55" s="79">
        <f>D55+M55</f>
        <v>181</v>
      </c>
      <c r="O55" s="337"/>
      <c r="P55" s="338"/>
      <c r="Q55" s="78">
        <v>122</v>
      </c>
      <c r="R55" s="81">
        <f>D55+Q55</f>
        <v>177</v>
      </c>
      <c r="S55" s="337"/>
      <c r="T55" s="338"/>
      <c r="U55" s="78">
        <v>115</v>
      </c>
      <c r="V55" s="81">
        <f>D55+U55</f>
        <v>170</v>
      </c>
      <c r="W55" s="337"/>
      <c r="X55" s="338"/>
      <c r="Y55" s="79">
        <f t="shared" si="1"/>
        <v>896</v>
      </c>
      <c r="Z55" s="80">
        <f>E55+I55+M55+Q55+U55</f>
        <v>621</v>
      </c>
      <c r="AA55" s="82">
        <f>AVERAGE(F55,J55,N55,R55,V55)</f>
        <v>179.2</v>
      </c>
      <c r="AB55" s="83">
        <f>AVERAGE(F55,J55,N55,R55,V55)-D55</f>
        <v>124.19999999999999</v>
      </c>
      <c r="AC55" s="331"/>
    </row>
    <row r="56" spans="2:29" s="63" customFormat="1" ht="17.25" customHeight="1" thickBot="1">
      <c r="B56" s="341" t="s">
        <v>168</v>
      </c>
      <c r="C56" s="342"/>
      <c r="D56" s="84">
        <v>48</v>
      </c>
      <c r="E56" s="85">
        <v>145</v>
      </c>
      <c r="F56" s="79">
        <f>D56+E56</f>
        <v>193</v>
      </c>
      <c r="G56" s="339"/>
      <c r="H56" s="340"/>
      <c r="I56" s="87">
        <v>135</v>
      </c>
      <c r="J56" s="86">
        <f>D56+I56</f>
        <v>183</v>
      </c>
      <c r="K56" s="339"/>
      <c r="L56" s="340"/>
      <c r="M56" s="87">
        <v>154</v>
      </c>
      <c r="N56" s="86">
        <f>D56+M56</f>
        <v>202</v>
      </c>
      <c r="O56" s="339"/>
      <c r="P56" s="340"/>
      <c r="Q56" s="85">
        <v>166</v>
      </c>
      <c r="R56" s="86">
        <f>D56+Q56</f>
        <v>214</v>
      </c>
      <c r="S56" s="339"/>
      <c r="T56" s="340"/>
      <c r="U56" s="85">
        <v>118</v>
      </c>
      <c r="V56" s="86">
        <f>D56+U56</f>
        <v>166</v>
      </c>
      <c r="W56" s="339"/>
      <c r="X56" s="340"/>
      <c r="Y56" s="86">
        <f t="shared" si="1"/>
        <v>958</v>
      </c>
      <c r="Z56" s="87">
        <f>E56+I56+M56+Q56+U56</f>
        <v>718</v>
      </c>
      <c r="AA56" s="88">
        <f>AVERAGE(F56,J56,N56,R56,V56)</f>
        <v>191.6</v>
      </c>
      <c r="AB56" s="89">
        <f>AVERAGE(F56,J56,N56,R56,V56)-D56</f>
        <v>143.6</v>
      </c>
      <c r="AC56" s="332"/>
    </row>
    <row r="57" spans="2:29" s="63" customFormat="1" ht="49.5" customHeight="1">
      <c r="B57" s="328" t="s">
        <v>86</v>
      </c>
      <c r="C57" s="329"/>
      <c r="D57" s="64">
        <f>SUM(D58:D60)</f>
        <v>118</v>
      </c>
      <c r="E57" s="65">
        <f>SUM(E58:E60)</f>
        <v>429</v>
      </c>
      <c r="F57" s="93">
        <f>SUM(F58:F60)</f>
        <v>547</v>
      </c>
      <c r="G57" s="93">
        <f>F37</f>
        <v>531</v>
      </c>
      <c r="H57" s="71" t="str">
        <f>B37</f>
        <v>Wiru Auto</v>
      </c>
      <c r="I57" s="69">
        <f>SUM(I58:I60)</f>
        <v>406</v>
      </c>
      <c r="J57" s="70">
        <f>SUM(J58:J60)</f>
        <v>524</v>
      </c>
      <c r="K57" s="67">
        <f>J45</f>
        <v>506</v>
      </c>
      <c r="L57" s="68" t="str">
        <f>B45</f>
        <v>Spordiklubi KNT</v>
      </c>
      <c r="M57" s="73">
        <f>SUM(M58:M60)</f>
        <v>423</v>
      </c>
      <c r="N57" s="67">
        <f>SUM(N58:N60)</f>
        <v>541</v>
      </c>
      <c r="O57" s="67">
        <f>N53</f>
        <v>548</v>
      </c>
      <c r="P57" s="68" t="str">
        <f>B53</f>
        <v>RMK Spordiklubi</v>
      </c>
      <c r="Q57" s="73">
        <f>SUM(Q58:Q60)</f>
        <v>489</v>
      </c>
      <c r="R57" s="67">
        <f>SUM(R58:R60)</f>
        <v>607</v>
      </c>
      <c r="S57" s="67">
        <f>R41</f>
        <v>464</v>
      </c>
      <c r="T57" s="68" t="str">
        <f>B41</f>
        <v>Taaravainu</v>
      </c>
      <c r="U57" s="73">
        <f>SUM(U58:U60)</f>
        <v>387</v>
      </c>
      <c r="V57" s="67">
        <f>SUM(V58:V60)</f>
        <v>505</v>
      </c>
      <c r="W57" s="67">
        <f>V49</f>
        <v>491</v>
      </c>
      <c r="X57" s="68" t="str">
        <f>B49</f>
        <v>AQVA</v>
      </c>
      <c r="Y57" s="74">
        <f t="shared" si="1"/>
        <v>2724</v>
      </c>
      <c r="Z57" s="72">
        <f>SUM(Z58:Z60)</f>
        <v>2134</v>
      </c>
      <c r="AA57" s="92">
        <f>AVERAGE(AA58,AA59,AA60)</f>
        <v>181.6</v>
      </c>
      <c r="AB57" s="76">
        <f>AVERAGE(AB58,AB59,AB60)</f>
        <v>142.26666666666668</v>
      </c>
      <c r="AC57" s="330">
        <f>G58+K58+O58+S58+W58</f>
        <v>4</v>
      </c>
    </row>
    <row r="58" spans="2:29" s="63" customFormat="1" ht="17.25" customHeight="1">
      <c r="B58" s="333" t="s">
        <v>163</v>
      </c>
      <c r="C58" s="334"/>
      <c r="D58" s="77">
        <v>60</v>
      </c>
      <c r="E58" s="78">
        <v>103</v>
      </c>
      <c r="F58" s="79">
        <f>D58+E58</f>
        <v>163</v>
      </c>
      <c r="G58" s="335">
        <v>1</v>
      </c>
      <c r="H58" s="336"/>
      <c r="I58" s="80">
        <v>112</v>
      </c>
      <c r="J58" s="79">
        <f>D58+I58</f>
        <v>172</v>
      </c>
      <c r="K58" s="335">
        <v>1</v>
      </c>
      <c r="L58" s="336"/>
      <c r="M58" s="80">
        <v>133</v>
      </c>
      <c r="N58" s="79">
        <f>D58+M58</f>
        <v>193</v>
      </c>
      <c r="O58" s="335">
        <v>0</v>
      </c>
      <c r="P58" s="336"/>
      <c r="Q58" s="78">
        <v>107</v>
      </c>
      <c r="R58" s="81">
        <f>D58+Q58</f>
        <v>167</v>
      </c>
      <c r="S58" s="335">
        <v>1</v>
      </c>
      <c r="T58" s="336"/>
      <c r="U58" s="78">
        <v>114</v>
      </c>
      <c r="V58" s="81">
        <f>D58+U58</f>
        <v>174</v>
      </c>
      <c r="W58" s="335">
        <v>1</v>
      </c>
      <c r="X58" s="336"/>
      <c r="Y58" s="79">
        <f>F58+J58+N58+R58+V58</f>
        <v>869</v>
      </c>
      <c r="Z58" s="80">
        <f>E58+I58+M58+Q58+U58</f>
        <v>569</v>
      </c>
      <c r="AA58" s="82">
        <f>AVERAGE(F58,J58,N58,R58,V58)</f>
        <v>173.8</v>
      </c>
      <c r="AB58" s="83">
        <f>AVERAGE(F58,J58,N58,R58,V58)-D58</f>
        <v>113.80000000000001</v>
      </c>
      <c r="AC58" s="331"/>
    </row>
    <row r="59" spans="2:29" s="63" customFormat="1" ht="17.25" customHeight="1">
      <c r="B59" s="333" t="s">
        <v>164</v>
      </c>
      <c r="C59" s="334"/>
      <c r="D59" s="77">
        <v>40</v>
      </c>
      <c r="E59" s="78">
        <v>156</v>
      </c>
      <c r="F59" s="79">
        <f>D59+E59</f>
        <v>196</v>
      </c>
      <c r="G59" s="337"/>
      <c r="H59" s="338"/>
      <c r="I59" s="80">
        <v>135</v>
      </c>
      <c r="J59" s="79">
        <f>D59+I59</f>
        <v>175</v>
      </c>
      <c r="K59" s="337"/>
      <c r="L59" s="338"/>
      <c r="M59" s="80">
        <v>146</v>
      </c>
      <c r="N59" s="79">
        <f>D59+M59</f>
        <v>186</v>
      </c>
      <c r="O59" s="337"/>
      <c r="P59" s="338"/>
      <c r="Q59" s="78">
        <v>182</v>
      </c>
      <c r="R59" s="81">
        <f>D59+Q59</f>
        <v>222</v>
      </c>
      <c r="S59" s="337"/>
      <c r="T59" s="338"/>
      <c r="U59" s="78">
        <v>131</v>
      </c>
      <c r="V59" s="81">
        <f>D59+U59</f>
        <v>171</v>
      </c>
      <c r="W59" s="337"/>
      <c r="X59" s="338"/>
      <c r="Y59" s="79">
        <f>F59+J59+N59+R59+V59</f>
        <v>950</v>
      </c>
      <c r="Z59" s="80">
        <f>E59+I59+M59+Q59+U59</f>
        <v>750</v>
      </c>
      <c r="AA59" s="82">
        <f>AVERAGE(F59,J59,N59,R59,V59)</f>
        <v>190</v>
      </c>
      <c r="AB59" s="83">
        <f>AVERAGE(F59,J59,N59,R59,V59)-D59</f>
        <v>150</v>
      </c>
      <c r="AC59" s="331"/>
    </row>
    <row r="60" spans="2:29" s="63" customFormat="1" ht="17.25" customHeight="1" thickBot="1">
      <c r="B60" s="341" t="s">
        <v>162</v>
      </c>
      <c r="C60" s="342"/>
      <c r="D60" s="84">
        <v>18</v>
      </c>
      <c r="E60" s="85">
        <v>170</v>
      </c>
      <c r="F60" s="86">
        <f>D60+E60</f>
        <v>188</v>
      </c>
      <c r="G60" s="339"/>
      <c r="H60" s="340"/>
      <c r="I60" s="87">
        <v>159</v>
      </c>
      <c r="J60" s="86">
        <f>D60+I60</f>
        <v>177</v>
      </c>
      <c r="K60" s="339"/>
      <c r="L60" s="340"/>
      <c r="M60" s="87">
        <v>144</v>
      </c>
      <c r="N60" s="86">
        <f>D60+M60</f>
        <v>162</v>
      </c>
      <c r="O60" s="339"/>
      <c r="P60" s="340"/>
      <c r="Q60" s="87">
        <v>200</v>
      </c>
      <c r="R60" s="86">
        <f>D60+Q60</f>
        <v>218</v>
      </c>
      <c r="S60" s="339"/>
      <c r="T60" s="340"/>
      <c r="U60" s="87">
        <v>142</v>
      </c>
      <c r="V60" s="86">
        <f>D60+U60</f>
        <v>160</v>
      </c>
      <c r="W60" s="339"/>
      <c r="X60" s="340"/>
      <c r="Y60" s="86">
        <f>F60+J60+N60+R60+V60</f>
        <v>905</v>
      </c>
      <c r="Z60" s="87">
        <f>E60+I60+M60+Q60+U60</f>
        <v>815</v>
      </c>
      <c r="AA60" s="88">
        <f>AVERAGE(F60,J60,N60,R60,V60)</f>
        <v>181</v>
      </c>
      <c r="AB60" s="89">
        <f>AVERAGE(F60,J60,N60,R60,V60)-D60</f>
        <v>163</v>
      </c>
      <c r="AC60" s="332"/>
    </row>
    <row r="61" spans="2:29" s="63" customFormat="1" ht="17.25" customHeight="1">
      <c r="B61" s="115"/>
      <c r="C61" s="115"/>
      <c r="D61" s="100"/>
      <c r="E61" s="101"/>
      <c r="F61" s="102"/>
      <c r="G61" s="103"/>
      <c r="H61" s="103"/>
      <c r="I61" s="101"/>
      <c r="J61" s="102"/>
      <c r="K61" s="103"/>
      <c r="L61" s="103"/>
      <c r="M61" s="101"/>
      <c r="N61" s="102"/>
      <c r="O61" s="103"/>
      <c r="P61" s="103"/>
      <c r="Q61" s="101"/>
      <c r="R61" s="102"/>
      <c r="S61" s="103"/>
      <c r="T61" s="103"/>
      <c r="U61" s="101"/>
      <c r="V61" s="102"/>
      <c r="W61" s="103"/>
      <c r="X61" s="103"/>
      <c r="Y61" s="102"/>
      <c r="Z61" s="113"/>
      <c r="AA61" s="105"/>
      <c r="AB61" s="104"/>
      <c r="AC61" s="106"/>
    </row>
    <row r="62" spans="2:29" ht="30.75" customHeight="1">
      <c r="B62" s="1"/>
      <c r="C62" s="1"/>
      <c r="D62" s="1"/>
      <c r="E62" s="42"/>
      <c r="F62" s="4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8">
      <c r="B63" s="222"/>
      <c r="C63" s="222"/>
      <c r="D63" s="1"/>
      <c r="E63" s="42"/>
      <c r="F63" s="358" t="s">
        <v>90</v>
      </c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1"/>
      <c r="T63" s="1"/>
      <c r="U63" s="1"/>
      <c r="V63" s="1"/>
      <c r="W63" s="359" t="s">
        <v>59</v>
      </c>
      <c r="X63" s="359"/>
      <c r="Y63" s="359"/>
      <c r="Z63" s="359"/>
      <c r="AA63" s="1"/>
      <c r="AB63" s="1"/>
      <c r="AC63" s="1"/>
    </row>
    <row r="64" spans="2:29" ht="31.5" customHeight="1" thickBot="1">
      <c r="B64" s="1"/>
      <c r="C64" s="1"/>
      <c r="D64" s="1"/>
      <c r="E64" s="42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1"/>
      <c r="T64" s="1"/>
      <c r="U64" s="1"/>
      <c r="V64" s="1"/>
      <c r="W64" s="360"/>
      <c r="X64" s="360"/>
      <c r="Y64" s="360"/>
      <c r="Z64" s="360"/>
      <c r="AA64" s="1"/>
      <c r="AB64" s="1"/>
      <c r="AC64" s="1"/>
    </row>
    <row r="65" spans="2:29" s="44" customFormat="1" ht="17.25" customHeight="1">
      <c r="B65" s="356" t="s">
        <v>1</v>
      </c>
      <c r="C65" s="357"/>
      <c r="D65" s="117" t="s">
        <v>31</v>
      </c>
      <c r="E65" s="116"/>
      <c r="F65" s="48" t="s">
        <v>35</v>
      </c>
      <c r="G65" s="352" t="s">
        <v>36</v>
      </c>
      <c r="H65" s="352"/>
      <c r="I65" s="48"/>
      <c r="J65" s="48" t="s">
        <v>37</v>
      </c>
      <c r="K65" s="352" t="s">
        <v>36</v>
      </c>
      <c r="L65" s="352"/>
      <c r="M65" s="48"/>
      <c r="N65" s="48" t="s">
        <v>38</v>
      </c>
      <c r="O65" s="352" t="s">
        <v>36</v>
      </c>
      <c r="P65" s="352"/>
      <c r="Q65" s="48"/>
      <c r="R65" s="48" t="s">
        <v>39</v>
      </c>
      <c r="S65" s="352" t="s">
        <v>36</v>
      </c>
      <c r="T65" s="352"/>
      <c r="U65" s="49"/>
      <c r="V65" s="48" t="s">
        <v>40</v>
      </c>
      <c r="W65" s="352" t="s">
        <v>36</v>
      </c>
      <c r="X65" s="352"/>
      <c r="Y65" s="48" t="s">
        <v>41</v>
      </c>
      <c r="Z65" s="50"/>
      <c r="AA65" s="108" t="s">
        <v>42</v>
      </c>
      <c r="AB65" s="52" t="s">
        <v>43</v>
      </c>
      <c r="AC65" s="53" t="s">
        <v>41</v>
      </c>
    </row>
    <row r="66" spans="2:29" s="44" customFormat="1" ht="17.25" customHeight="1" thickBot="1">
      <c r="B66" s="353" t="s">
        <v>44</v>
      </c>
      <c r="C66" s="354"/>
      <c r="D66" s="119"/>
      <c r="E66" s="118"/>
      <c r="F66" s="55" t="s">
        <v>45</v>
      </c>
      <c r="G66" s="355" t="s">
        <v>46</v>
      </c>
      <c r="H66" s="355"/>
      <c r="I66" s="55"/>
      <c r="J66" s="55" t="s">
        <v>45</v>
      </c>
      <c r="K66" s="355" t="s">
        <v>46</v>
      </c>
      <c r="L66" s="355"/>
      <c r="M66" s="55"/>
      <c r="N66" s="55" t="s">
        <v>45</v>
      </c>
      <c r="O66" s="355" t="s">
        <v>46</v>
      </c>
      <c r="P66" s="355"/>
      <c r="Q66" s="55"/>
      <c r="R66" s="55" t="s">
        <v>45</v>
      </c>
      <c r="S66" s="355" t="s">
        <v>46</v>
      </c>
      <c r="T66" s="355"/>
      <c r="U66" s="57"/>
      <c r="V66" s="55" t="s">
        <v>45</v>
      </c>
      <c r="W66" s="355" t="s">
        <v>46</v>
      </c>
      <c r="X66" s="355"/>
      <c r="Y66" s="55" t="s">
        <v>45</v>
      </c>
      <c r="Z66" s="59" t="s">
        <v>47</v>
      </c>
      <c r="AA66" s="60" t="s">
        <v>48</v>
      </c>
      <c r="AB66" s="61" t="s">
        <v>49</v>
      </c>
      <c r="AC66" s="120" t="s">
        <v>50</v>
      </c>
    </row>
    <row r="67" spans="2:29" s="63" customFormat="1" ht="49.5" customHeight="1">
      <c r="B67" s="346" t="s">
        <v>79</v>
      </c>
      <c r="C67" s="347"/>
      <c r="D67" s="90">
        <f>SUM(D68:D70)</f>
        <v>39</v>
      </c>
      <c r="E67" s="65">
        <f>SUM(E68:E70)</f>
        <v>427</v>
      </c>
      <c r="F67" s="66">
        <f>SUM(F68:F70)</f>
        <v>466</v>
      </c>
      <c r="G67" s="67">
        <f>F87</f>
        <v>587</v>
      </c>
      <c r="H67" s="68" t="str">
        <f>B87</f>
        <v>Kunda Trans</v>
      </c>
      <c r="I67" s="112">
        <f>SUM(I68:I70)</f>
        <v>539</v>
      </c>
      <c r="J67" s="70">
        <f>SUM(J68:J70)</f>
        <v>578</v>
      </c>
      <c r="K67" s="70">
        <f>J83</f>
        <v>553</v>
      </c>
      <c r="L67" s="68" t="str">
        <f>B83</f>
        <v>Latestoil</v>
      </c>
      <c r="M67" s="73">
        <f>SUM(M68:M70)</f>
        <v>502</v>
      </c>
      <c r="N67" s="67">
        <f>SUM(N68:N70)</f>
        <v>541</v>
      </c>
      <c r="O67" s="67">
        <f>N79</f>
        <v>562</v>
      </c>
      <c r="P67" s="68" t="str">
        <f>B79</f>
        <v>Toode</v>
      </c>
      <c r="Q67" s="73">
        <f>SUM(Q68:Q70)</f>
        <v>481</v>
      </c>
      <c r="R67" s="67">
        <f>SUM(R68:R70)</f>
        <v>520</v>
      </c>
      <c r="S67" s="67">
        <f>R75</f>
        <v>509</v>
      </c>
      <c r="T67" s="68" t="str">
        <f>B75</f>
        <v>Rakvere Soojus</v>
      </c>
      <c r="U67" s="73">
        <f>SUM(U68:U70)</f>
        <v>553</v>
      </c>
      <c r="V67" s="67">
        <f>SUM(V68:V70)</f>
        <v>592</v>
      </c>
      <c r="W67" s="67">
        <f>V71</f>
        <v>531</v>
      </c>
      <c r="X67" s="68" t="str">
        <f>B71</f>
        <v>Ehituse ABC</v>
      </c>
      <c r="Y67" s="91">
        <f aca="true" t="shared" si="2" ref="Y67:Y87">F67+J67+N67+R67+V67</f>
        <v>2697</v>
      </c>
      <c r="Z67" s="73">
        <f>SUM(Z68:Z70)</f>
        <v>2502</v>
      </c>
      <c r="AA67" s="75">
        <f>AVERAGE(AA68,AA69,AA70)</f>
        <v>179.80000000000004</v>
      </c>
      <c r="AB67" s="121">
        <f>AVERAGE(AB68,AB69,AB70)</f>
        <v>166.8</v>
      </c>
      <c r="AC67" s="331">
        <f>G68+K68+O68+S68+W68</f>
        <v>3</v>
      </c>
    </row>
    <row r="68" spans="2:29" s="63" customFormat="1" ht="17.25" customHeight="1">
      <c r="B68" s="348" t="s">
        <v>137</v>
      </c>
      <c r="C68" s="349"/>
      <c r="D68" s="77">
        <v>22</v>
      </c>
      <c r="E68" s="78">
        <v>99</v>
      </c>
      <c r="F68" s="81">
        <f>D68+E68</f>
        <v>121</v>
      </c>
      <c r="G68" s="335">
        <v>0</v>
      </c>
      <c r="H68" s="336"/>
      <c r="I68" s="80">
        <v>146</v>
      </c>
      <c r="J68" s="79">
        <f>D68+I68</f>
        <v>168</v>
      </c>
      <c r="K68" s="335">
        <v>1</v>
      </c>
      <c r="L68" s="336"/>
      <c r="M68" s="80">
        <v>130</v>
      </c>
      <c r="N68" s="79">
        <f>D68+M68</f>
        <v>152</v>
      </c>
      <c r="O68" s="335">
        <v>0</v>
      </c>
      <c r="P68" s="336"/>
      <c r="Q68" s="80">
        <v>131</v>
      </c>
      <c r="R68" s="81">
        <f>D68+Q68</f>
        <v>153</v>
      </c>
      <c r="S68" s="335">
        <v>1</v>
      </c>
      <c r="T68" s="336"/>
      <c r="U68" s="78">
        <v>166</v>
      </c>
      <c r="V68" s="81">
        <f>D68+U68</f>
        <v>188</v>
      </c>
      <c r="W68" s="335">
        <v>1</v>
      </c>
      <c r="X68" s="336"/>
      <c r="Y68" s="79">
        <f t="shared" si="2"/>
        <v>782</v>
      </c>
      <c r="Z68" s="80">
        <f>E68+I68+M68+Q68+U68</f>
        <v>672</v>
      </c>
      <c r="AA68" s="82">
        <f>AVERAGE(F68,J68,N68,R68,V68)</f>
        <v>156.4</v>
      </c>
      <c r="AB68" s="83">
        <f>AVERAGE(F68,J68,N68,R68,V68)-D68</f>
        <v>134.4</v>
      </c>
      <c r="AC68" s="331"/>
    </row>
    <row r="69" spans="2:29" s="63" customFormat="1" ht="17.25" customHeight="1">
      <c r="B69" s="122" t="s">
        <v>138</v>
      </c>
      <c r="C69" s="123"/>
      <c r="D69" s="77">
        <v>0</v>
      </c>
      <c r="E69" s="78">
        <v>158</v>
      </c>
      <c r="F69" s="81">
        <f>D69+E69</f>
        <v>158</v>
      </c>
      <c r="G69" s="337"/>
      <c r="H69" s="338"/>
      <c r="I69" s="80">
        <v>203</v>
      </c>
      <c r="J69" s="79">
        <f>D69+I69</f>
        <v>203</v>
      </c>
      <c r="K69" s="337"/>
      <c r="L69" s="338"/>
      <c r="M69" s="80">
        <v>167</v>
      </c>
      <c r="N69" s="79">
        <f>D69+M69</f>
        <v>167</v>
      </c>
      <c r="O69" s="337"/>
      <c r="P69" s="338"/>
      <c r="Q69" s="78">
        <v>137</v>
      </c>
      <c r="R69" s="81">
        <f>D69+Q69</f>
        <v>137</v>
      </c>
      <c r="S69" s="337"/>
      <c r="T69" s="338"/>
      <c r="U69" s="78">
        <v>196</v>
      </c>
      <c r="V69" s="81">
        <f>D69+U69</f>
        <v>196</v>
      </c>
      <c r="W69" s="337"/>
      <c r="X69" s="338"/>
      <c r="Y69" s="79">
        <f t="shared" si="2"/>
        <v>861</v>
      </c>
      <c r="Z69" s="80">
        <f>E69+I69+M69+Q69+U69</f>
        <v>861</v>
      </c>
      <c r="AA69" s="82">
        <f>AVERAGE(F69,J69,N69,R69,V69)</f>
        <v>172.2</v>
      </c>
      <c r="AB69" s="83">
        <f>AVERAGE(F69,J69,N69,R69,V69)-D69</f>
        <v>172.2</v>
      </c>
      <c r="AC69" s="331"/>
    </row>
    <row r="70" spans="2:29" s="63" customFormat="1" ht="17.25" customHeight="1" thickBot="1">
      <c r="B70" s="371" t="s">
        <v>139</v>
      </c>
      <c r="C70" s="372"/>
      <c r="D70" s="124">
        <v>17</v>
      </c>
      <c r="E70" s="85">
        <v>170</v>
      </c>
      <c r="F70" s="81">
        <f>D70+E70</f>
        <v>187</v>
      </c>
      <c r="G70" s="339"/>
      <c r="H70" s="340"/>
      <c r="I70" s="87">
        <v>190</v>
      </c>
      <c r="J70" s="79">
        <f>D70+I70</f>
        <v>207</v>
      </c>
      <c r="K70" s="339"/>
      <c r="L70" s="340"/>
      <c r="M70" s="80">
        <v>205</v>
      </c>
      <c r="N70" s="79">
        <f>D70+M70</f>
        <v>222</v>
      </c>
      <c r="O70" s="339"/>
      <c r="P70" s="340"/>
      <c r="Q70" s="78">
        <v>213</v>
      </c>
      <c r="R70" s="86">
        <f>D70+Q70</f>
        <v>230</v>
      </c>
      <c r="S70" s="339"/>
      <c r="T70" s="340"/>
      <c r="U70" s="78">
        <v>191</v>
      </c>
      <c r="V70" s="81">
        <f>D70+U70</f>
        <v>208</v>
      </c>
      <c r="W70" s="339"/>
      <c r="X70" s="340"/>
      <c r="Y70" s="86">
        <f t="shared" si="2"/>
        <v>1054</v>
      </c>
      <c r="Z70" s="87">
        <f>E70+I70+M70+Q70+U70</f>
        <v>969</v>
      </c>
      <c r="AA70" s="88">
        <f>AVERAGE(F70,J70,N70,R70,V70)</f>
        <v>210.8</v>
      </c>
      <c r="AB70" s="89">
        <f>AVERAGE(F70,J70,N70,R70,V70)-D70</f>
        <v>193.8</v>
      </c>
      <c r="AC70" s="332"/>
    </row>
    <row r="71" spans="2:29" s="63" customFormat="1" ht="49.5" customHeight="1">
      <c r="B71" s="346" t="s">
        <v>71</v>
      </c>
      <c r="C71" s="347"/>
      <c r="D71" s="64">
        <f>SUM(D72:D74)</f>
        <v>44</v>
      </c>
      <c r="E71" s="110">
        <f>SUM(E72:E74)</f>
        <v>546</v>
      </c>
      <c r="F71" s="93">
        <f>SUM(F72:F74)</f>
        <v>590</v>
      </c>
      <c r="G71" s="93">
        <f>F83</f>
        <v>613</v>
      </c>
      <c r="H71" s="71" t="str">
        <f>B83</f>
        <v>Latestoil</v>
      </c>
      <c r="I71" s="65">
        <f>SUM(I72:I74)</f>
        <v>518</v>
      </c>
      <c r="J71" s="93">
        <f>SUM(J72:J74)</f>
        <v>562</v>
      </c>
      <c r="K71" s="93">
        <f>J79</f>
        <v>468</v>
      </c>
      <c r="L71" s="71" t="str">
        <f>B79</f>
        <v>Toode</v>
      </c>
      <c r="M71" s="72">
        <f>SUM(M72:M74)</f>
        <v>492</v>
      </c>
      <c r="N71" s="94">
        <f>SUM(N72:N74)</f>
        <v>536</v>
      </c>
      <c r="O71" s="93">
        <f>N75</f>
        <v>494</v>
      </c>
      <c r="P71" s="71" t="str">
        <f>B75</f>
        <v>Rakvere Soojus</v>
      </c>
      <c r="Q71" s="72">
        <f>SUM(Q72:Q74)</f>
        <v>492</v>
      </c>
      <c r="R71" s="67">
        <f>SUM(R72:R74)</f>
        <v>536</v>
      </c>
      <c r="S71" s="93">
        <f>R87</f>
        <v>561</v>
      </c>
      <c r="T71" s="71" t="str">
        <f>B87</f>
        <v>Kunda Trans</v>
      </c>
      <c r="U71" s="72">
        <f>SUM(U72:U74)</f>
        <v>487</v>
      </c>
      <c r="V71" s="95">
        <f>SUM(V72:V74)</f>
        <v>531</v>
      </c>
      <c r="W71" s="93">
        <f>V67</f>
        <v>592</v>
      </c>
      <c r="X71" s="71" t="str">
        <f>B67</f>
        <v>Würth</v>
      </c>
      <c r="Y71" s="74">
        <f>F71+J71+N71+R71+V71</f>
        <v>2755</v>
      </c>
      <c r="Z71" s="72">
        <f>SUM(Z72:Z74)</f>
        <v>2535</v>
      </c>
      <c r="AA71" s="92">
        <f>AVERAGE(AA72,AA73,AA74)</f>
        <v>183.66666666666666</v>
      </c>
      <c r="AB71" s="76">
        <f>AVERAGE(AB72,AB73,AB74)</f>
        <v>169</v>
      </c>
      <c r="AC71" s="330">
        <f>G72+K72+O72+S72+W72</f>
        <v>2</v>
      </c>
    </row>
    <row r="72" spans="2:29" s="63" customFormat="1" ht="17.25" customHeight="1">
      <c r="B72" s="122" t="s">
        <v>151</v>
      </c>
      <c r="C72" s="123"/>
      <c r="D72" s="77">
        <v>41</v>
      </c>
      <c r="E72" s="78">
        <v>158</v>
      </c>
      <c r="F72" s="81">
        <f>D72+E72</f>
        <v>199</v>
      </c>
      <c r="G72" s="335">
        <v>0</v>
      </c>
      <c r="H72" s="336"/>
      <c r="I72" s="80">
        <v>157</v>
      </c>
      <c r="J72" s="79">
        <f>D72+I72</f>
        <v>198</v>
      </c>
      <c r="K72" s="335">
        <v>1</v>
      </c>
      <c r="L72" s="336"/>
      <c r="M72" s="80">
        <v>139</v>
      </c>
      <c r="N72" s="79">
        <f>D72+M72</f>
        <v>180</v>
      </c>
      <c r="O72" s="335">
        <v>1</v>
      </c>
      <c r="P72" s="336"/>
      <c r="Q72" s="78">
        <v>134</v>
      </c>
      <c r="R72" s="81">
        <f>D72+Q72</f>
        <v>175</v>
      </c>
      <c r="S72" s="335">
        <v>0</v>
      </c>
      <c r="T72" s="336"/>
      <c r="U72" s="78">
        <v>130</v>
      </c>
      <c r="V72" s="81">
        <f>D72+U72</f>
        <v>171</v>
      </c>
      <c r="W72" s="335">
        <v>0</v>
      </c>
      <c r="X72" s="336"/>
      <c r="Y72" s="79">
        <f t="shared" si="2"/>
        <v>923</v>
      </c>
      <c r="Z72" s="80">
        <f>E72+I72+M72+Q72+U72</f>
        <v>718</v>
      </c>
      <c r="AA72" s="82">
        <f>AVERAGE(F72,J72,N72,R72,V72)</f>
        <v>184.6</v>
      </c>
      <c r="AB72" s="83">
        <f>AVERAGE(F72,J72,N72,R72,V72)-D72</f>
        <v>143.6</v>
      </c>
      <c r="AC72" s="331"/>
    </row>
    <row r="73" spans="2:29" s="63" customFormat="1" ht="17.25" customHeight="1">
      <c r="B73" s="333" t="s">
        <v>152</v>
      </c>
      <c r="C73" s="334"/>
      <c r="D73" s="77">
        <v>3</v>
      </c>
      <c r="E73" s="78">
        <v>146</v>
      </c>
      <c r="F73" s="81">
        <f>D73+E73</f>
        <v>149</v>
      </c>
      <c r="G73" s="337"/>
      <c r="H73" s="338"/>
      <c r="I73" s="80">
        <v>199</v>
      </c>
      <c r="J73" s="79">
        <f>D73+I73</f>
        <v>202</v>
      </c>
      <c r="K73" s="337"/>
      <c r="L73" s="338"/>
      <c r="M73" s="80">
        <v>162</v>
      </c>
      <c r="N73" s="79">
        <f>D73+M73</f>
        <v>165</v>
      </c>
      <c r="O73" s="337"/>
      <c r="P73" s="338"/>
      <c r="Q73" s="78">
        <v>157</v>
      </c>
      <c r="R73" s="81">
        <f>D73+Q73</f>
        <v>160</v>
      </c>
      <c r="S73" s="337"/>
      <c r="T73" s="338"/>
      <c r="U73" s="78">
        <v>201</v>
      </c>
      <c r="V73" s="81">
        <f>D73+U73</f>
        <v>204</v>
      </c>
      <c r="W73" s="337"/>
      <c r="X73" s="338"/>
      <c r="Y73" s="79">
        <f t="shared" si="2"/>
        <v>880</v>
      </c>
      <c r="Z73" s="80">
        <f>E73+I73+M73+Q73+U73</f>
        <v>865</v>
      </c>
      <c r="AA73" s="82">
        <f>AVERAGE(F73,J73,N73,R73,V73)</f>
        <v>176</v>
      </c>
      <c r="AB73" s="83">
        <f>AVERAGE(F73,J73,N73,R73,V73)-D73</f>
        <v>173</v>
      </c>
      <c r="AC73" s="331"/>
    </row>
    <row r="74" spans="2:29" s="63" customFormat="1" ht="17.25" customHeight="1" thickBot="1">
      <c r="B74" s="341" t="s">
        <v>150</v>
      </c>
      <c r="C74" s="342"/>
      <c r="D74" s="77">
        <v>0</v>
      </c>
      <c r="E74" s="85">
        <v>242</v>
      </c>
      <c r="F74" s="81">
        <f>D74+E74</f>
        <v>242</v>
      </c>
      <c r="G74" s="339"/>
      <c r="H74" s="340"/>
      <c r="I74" s="87">
        <v>162</v>
      </c>
      <c r="J74" s="79">
        <f>D74+I74</f>
        <v>162</v>
      </c>
      <c r="K74" s="339"/>
      <c r="L74" s="340"/>
      <c r="M74" s="80">
        <v>191</v>
      </c>
      <c r="N74" s="79">
        <f>D74+M74</f>
        <v>191</v>
      </c>
      <c r="O74" s="339"/>
      <c r="P74" s="340"/>
      <c r="Q74" s="78">
        <v>201</v>
      </c>
      <c r="R74" s="81">
        <f>D74+Q74</f>
        <v>201</v>
      </c>
      <c r="S74" s="339"/>
      <c r="T74" s="340"/>
      <c r="U74" s="78">
        <v>156</v>
      </c>
      <c r="V74" s="81">
        <f>D74+U74</f>
        <v>156</v>
      </c>
      <c r="W74" s="339"/>
      <c r="X74" s="340"/>
      <c r="Y74" s="86">
        <f t="shared" si="2"/>
        <v>952</v>
      </c>
      <c r="Z74" s="87">
        <f>E74+I74+M74+Q74+U74</f>
        <v>952</v>
      </c>
      <c r="AA74" s="88">
        <f>AVERAGE(F74,J74,N74,R74,V74)</f>
        <v>190.4</v>
      </c>
      <c r="AB74" s="89">
        <f>AVERAGE(F74,J74,N74,R74,V74)-D74</f>
        <v>190.4</v>
      </c>
      <c r="AC74" s="332"/>
    </row>
    <row r="75" spans="2:29" s="63" customFormat="1" ht="49.5" customHeight="1">
      <c r="B75" s="346" t="s">
        <v>73</v>
      </c>
      <c r="C75" s="347"/>
      <c r="D75" s="64">
        <f>SUM(D76:D78)</f>
        <v>66</v>
      </c>
      <c r="E75" s="110">
        <f>SUM(E76:E78)</f>
        <v>406</v>
      </c>
      <c r="F75" s="93">
        <f>SUM(F76:F78)</f>
        <v>472</v>
      </c>
      <c r="G75" s="93">
        <f>F79</f>
        <v>485</v>
      </c>
      <c r="H75" s="71" t="str">
        <f>B79</f>
        <v>Toode</v>
      </c>
      <c r="I75" s="65">
        <f>SUM(I76:I78)</f>
        <v>439</v>
      </c>
      <c r="J75" s="93">
        <f>SUM(J76:J78)</f>
        <v>505</v>
      </c>
      <c r="K75" s="93">
        <f>J87</f>
        <v>642</v>
      </c>
      <c r="L75" s="71" t="str">
        <f>B87</f>
        <v>Kunda Trans</v>
      </c>
      <c r="M75" s="72">
        <f>SUM(M76:M78)</f>
        <v>428</v>
      </c>
      <c r="N75" s="94">
        <f>SUM(N76:N78)</f>
        <v>494</v>
      </c>
      <c r="O75" s="93">
        <f>N71</f>
        <v>536</v>
      </c>
      <c r="P75" s="71" t="str">
        <f>B71</f>
        <v>Ehituse ABC</v>
      </c>
      <c r="Q75" s="72">
        <f>SUM(Q76:Q78)</f>
        <v>443</v>
      </c>
      <c r="R75" s="95">
        <f>SUM(R76:R78)</f>
        <v>509</v>
      </c>
      <c r="S75" s="93">
        <f>R67</f>
        <v>520</v>
      </c>
      <c r="T75" s="71" t="str">
        <f>B67</f>
        <v>Würth</v>
      </c>
      <c r="U75" s="72">
        <f>SUM(U76:U78)</f>
        <v>486</v>
      </c>
      <c r="V75" s="94">
        <f>SUM(V76:V78)</f>
        <v>552</v>
      </c>
      <c r="W75" s="93">
        <f>V83</f>
        <v>565</v>
      </c>
      <c r="X75" s="71" t="str">
        <f>B83</f>
        <v>Latestoil</v>
      </c>
      <c r="Y75" s="74">
        <f t="shared" si="2"/>
        <v>2532</v>
      </c>
      <c r="Z75" s="72">
        <f>SUM(Z76:Z78)</f>
        <v>2202</v>
      </c>
      <c r="AA75" s="92">
        <f>AVERAGE(AA76,AA77,AA78)</f>
        <v>168.8</v>
      </c>
      <c r="AB75" s="76">
        <f>AVERAGE(AB76,AB77,AB78)</f>
        <v>146.8</v>
      </c>
      <c r="AC75" s="330">
        <f>G76+K76+O76+S76+W76</f>
        <v>0</v>
      </c>
    </row>
    <row r="76" spans="2:29" s="63" customFormat="1" ht="17.25" customHeight="1">
      <c r="B76" s="333" t="s">
        <v>147</v>
      </c>
      <c r="C76" s="334"/>
      <c r="D76" s="77">
        <v>30</v>
      </c>
      <c r="E76" s="78">
        <v>120</v>
      </c>
      <c r="F76" s="81">
        <f>D76+E76</f>
        <v>150</v>
      </c>
      <c r="G76" s="335">
        <v>0</v>
      </c>
      <c r="H76" s="336"/>
      <c r="I76" s="80">
        <v>158</v>
      </c>
      <c r="J76" s="79">
        <f>D76+I76</f>
        <v>188</v>
      </c>
      <c r="K76" s="335">
        <v>0</v>
      </c>
      <c r="L76" s="336"/>
      <c r="M76" s="80">
        <v>137</v>
      </c>
      <c r="N76" s="79">
        <f>D76+M76</f>
        <v>167</v>
      </c>
      <c r="O76" s="335">
        <v>0</v>
      </c>
      <c r="P76" s="336"/>
      <c r="Q76" s="78">
        <v>137</v>
      </c>
      <c r="R76" s="81">
        <f>D76+Q76</f>
        <v>167</v>
      </c>
      <c r="S76" s="335">
        <v>0</v>
      </c>
      <c r="T76" s="336"/>
      <c r="U76" s="78">
        <v>142</v>
      </c>
      <c r="V76" s="81">
        <f>D76+U76</f>
        <v>172</v>
      </c>
      <c r="W76" s="335">
        <v>0</v>
      </c>
      <c r="X76" s="336"/>
      <c r="Y76" s="79">
        <f t="shared" si="2"/>
        <v>844</v>
      </c>
      <c r="Z76" s="80">
        <f>E76+I76+M76+Q76+U76</f>
        <v>694</v>
      </c>
      <c r="AA76" s="82">
        <f>AVERAGE(F76,J76,N76,R76,V76)</f>
        <v>168.8</v>
      </c>
      <c r="AB76" s="83">
        <f>AVERAGE(F76,J76,N76,R76,V76)-D76</f>
        <v>138.8</v>
      </c>
      <c r="AC76" s="331"/>
    </row>
    <row r="77" spans="2:29" s="63" customFormat="1" ht="17.25" customHeight="1">
      <c r="B77" s="333" t="s">
        <v>149</v>
      </c>
      <c r="C77" s="334"/>
      <c r="D77" s="77">
        <v>23</v>
      </c>
      <c r="E77" s="78">
        <v>135</v>
      </c>
      <c r="F77" s="81">
        <f>D77+E77</f>
        <v>158</v>
      </c>
      <c r="G77" s="337"/>
      <c r="H77" s="338"/>
      <c r="I77" s="80">
        <v>155</v>
      </c>
      <c r="J77" s="79">
        <f>D77+I77</f>
        <v>178</v>
      </c>
      <c r="K77" s="337"/>
      <c r="L77" s="338"/>
      <c r="M77" s="80">
        <v>126</v>
      </c>
      <c r="N77" s="79">
        <f>D77+M77</f>
        <v>149</v>
      </c>
      <c r="O77" s="337"/>
      <c r="P77" s="338"/>
      <c r="Q77" s="78">
        <v>126</v>
      </c>
      <c r="R77" s="81">
        <f>D77+Q77</f>
        <v>149</v>
      </c>
      <c r="S77" s="337"/>
      <c r="T77" s="338"/>
      <c r="U77" s="78">
        <v>177</v>
      </c>
      <c r="V77" s="81">
        <f>D77+U77</f>
        <v>200</v>
      </c>
      <c r="W77" s="337"/>
      <c r="X77" s="338"/>
      <c r="Y77" s="79">
        <f t="shared" si="2"/>
        <v>834</v>
      </c>
      <c r="Z77" s="80">
        <f>E77+I77+M77+Q77+U77</f>
        <v>719</v>
      </c>
      <c r="AA77" s="82">
        <f>AVERAGE(F77,J77,N77,R77,V77)</f>
        <v>166.8</v>
      </c>
      <c r="AB77" s="83">
        <f>AVERAGE(F77,J77,N77,R77,V77)-D77</f>
        <v>143.8</v>
      </c>
      <c r="AC77" s="331"/>
    </row>
    <row r="78" spans="2:29" s="63" customFormat="1" ht="17.25" customHeight="1" thickBot="1">
      <c r="B78" s="341" t="s">
        <v>148</v>
      </c>
      <c r="C78" s="342"/>
      <c r="D78" s="84">
        <v>13</v>
      </c>
      <c r="E78" s="85">
        <v>151</v>
      </c>
      <c r="F78" s="81">
        <f>D78+E78</f>
        <v>164</v>
      </c>
      <c r="G78" s="339"/>
      <c r="H78" s="340"/>
      <c r="I78" s="87">
        <v>126</v>
      </c>
      <c r="J78" s="79">
        <f>D78+I78</f>
        <v>139</v>
      </c>
      <c r="K78" s="339"/>
      <c r="L78" s="340"/>
      <c r="M78" s="87">
        <v>165</v>
      </c>
      <c r="N78" s="79">
        <f>D78+M78</f>
        <v>178</v>
      </c>
      <c r="O78" s="339"/>
      <c r="P78" s="340"/>
      <c r="Q78" s="78">
        <v>180</v>
      </c>
      <c r="R78" s="81">
        <f>D78+Q78</f>
        <v>193</v>
      </c>
      <c r="S78" s="339"/>
      <c r="T78" s="340"/>
      <c r="U78" s="78">
        <v>167</v>
      </c>
      <c r="V78" s="81">
        <f>D78+U78</f>
        <v>180</v>
      </c>
      <c r="W78" s="339"/>
      <c r="X78" s="340"/>
      <c r="Y78" s="86">
        <f t="shared" si="2"/>
        <v>854</v>
      </c>
      <c r="Z78" s="87">
        <f>E78+I78+M78+Q78+U78</f>
        <v>789</v>
      </c>
      <c r="AA78" s="88">
        <f>AVERAGE(F78,J78,N78,R78,V78)</f>
        <v>170.8</v>
      </c>
      <c r="AB78" s="89">
        <f>AVERAGE(F78,J78,N78,R78,V78)-D78</f>
        <v>157.8</v>
      </c>
      <c r="AC78" s="332"/>
    </row>
    <row r="79" spans="2:29" s="63" customFormat="1" ht="49.5" customHeight="1">
      <c r="B79" s="343" t="s">
        <v>74</v>
      </c>
      <c r="C79" s="323"/>
      <c r="D79" s="64">
        <f>SUM(D80:D82)</f>
        <v>25</v>
      </c>
      <c r="E79" s="110">
        <f>SUM(E80:E82)</f>
        <v>460</v>
      </c>
      <c r="F79" s="93">
        <f>SUM(F80:F82)</f>
        <v>485</v>
      </c>
      <c r="G79" s="93">
        <f>F75</f>
        <v>472</v>
      </c>
      <c r="H79" s="71" t="str">
        <f>B75</f>
        <v>Rakvere Soojus</v>
      </c>
      <c r="I79" s="65">
        <f>SUM(I80:I82)</f>
        <v>443</v>
      </c>
      <c r="J79" s="93">
        <f>SUM(J80:J82)</f>
        <v>468</v>
      </c>
      <c r="K79" s="93">
        <f>J71</f>
        <v>562</v>
      </c>
      <c r="L79" s="71" t="str">
        <f>B71</f>
        <v>Ehituse ABC</v>
      </c>
      <c r="M79" s="73">
        <f>SUM(M80:M82)</f>
        <v>537</v>
      </c>
      <c r="N79" s="95">
        <f>SUM(N80:N82)</f>
        <v>562</v>
      </c>
      <c r="O79" s="93">
        <f>N67</f>
        <v>541</v>
      </c>
      <c r="P79" s="71" t="str">
        <f>B67</f>
        <v>Würth</v>
      </c>
      <c r="Q79" s="72">
        <f>SUM(Q80:Q82)</f>
        <v>521</v>
      </c>
      <c r="R79" s="95">
        <f>SUM(R80:R82)</f>
        <v>546</v>
      </c>
      <c r="S79" s="93">
        <f>R83</f>
        <v>513</v>
      </c>
      <c r="T79" s="71" t="str">
        <f>B83</f>
        <v>Latestoil</v>
      </c>
      <c r="U79" s="72">
        <f>SUM(U80:U82)</f>
        <v>548</v>
      </c>
      <c r="V79" s="95">
        <f>SUM(V80:V82)</f>
        <v>573</v>
      </c>
      <c r="W79" s="93">
        <f>V87</f>
        <v>601</v>
      </c>
      <c r="X79" s="71" t="str">
        <f>B87</f>
        <v>Kunda Trans</v>
      </c>
      <c r="Y79" s="74">
        <f t="shared" si="2"/>
        <v>2634</v>
      </c>
      <c r="Z79" s="72">
        <f>SUM(Z80:Z82)</f>
        <v>2509</v>
      </c>
      <c r="AA79" s="92">
        <f>AVERAGE(AA80,AA81,AA82)</f>
        <v>175.60000000000002</v>
      </c>
      <c r="AB79" s="76">
        <f>AVERAGE(AB80,AB81,AB82)</f>
        <v>167.26666666666668</v>
      </c>
      <c r="AC79" s="330">
        <f>G80+K80+O80+S80+W80</f>
        <v>3</v>
      </c>
    </row>
    <row r="80" spans="2:29" s="63" customFormat="1" ht="17.25" customHeight="1">
      <c r="B80" s="96" t="s">
        <v>154</v>
      </c>
      <c r="C80" s="97"/>
      <c r="D80" s="77">
        <v>9</v>
      </c>
      <c r="E80" s="80">
        <v>155</v>
      </c>
      <c r="F80" s="81">
        <f>D80+E80</f>
        <v>164</v>
      </c>
      <c r="G80" s="335">
        <v>1</v>
      </c>
      <c r="H80" s="336"/>
      <c r="I80" s="80">
        <v>182</v>
      </c>
      <c r="J80" s="79">
        <f>D80+I80</f>
        <v>191</v>
      </c>
      <c r="K80" s="335">
        <v>0</v>
      </c>
      <c r="L80" s="336"/>
      <c r="M80" s="80">
        <v>202</v>
      </c>
      <c r="N80" s="79">
        <f>D80+M80</f>
        <v>211</v>
      </c>
      <c r="O80" s="335">
        <v>1</v>
      </c>
      <c r="P80" s="336"/>
      <c r="Q80" s="78">
        <v>198</v>
      </c>
      <c r="R80" s="81">
        <f>D80+Q80</f>
        <v>207</v>
      </c>
      <c r="S80" s="335">
        <v>1</v>
      </c>
      <c r="T80" s="336"/>
      <c r="U80" s="78">
        <v>224</v>
      </c>
      <c r="V80" s="81">
        <f>D80+U80</f>
        <v>233</v>
      </c>
      <c r="W80" s="335">
        <v>0</v>
      </c>
      <c r="X80" s="336"/>
      <c r="Y80" s="79">
        <f t="shared" si="2"/>
        <v>1006</v>
      </c>
      <c r="Z80" s="80">
        <f>E80+I80+M80+Q80+U80</f>
        <v>961</v>
      </c>
      <c r="AA80" s="82">
        <f>AVERAGE(F80,J80,N80,R80,V80)</f>
        <v>201.2</v>
      </c>
      <c r="AB80" s="83">
        <f>AVERAGE(F80,J80,N80,R80,V80)-D80</f>
        <v>192.2</v>
      </c>
      <c r="AC80" s="331"/>
    </row>
    <row r="81" spans="2:29" s="63" customFormat="1" ht="17.25" customHeight="1">
      <c r="B81" s="333" t="s">
        <v>146</v>
      </c>
      <c r="C81" s="334"/>
      <c r="D81" s="77">
        <v>13</v>
      </c>
      <c r="E81" s="98">
        <v>187</v>
      </c>
      <c r="F81" s="81">
        <f>D81+E81</f>
        <v>200</v>
      </c>
      <c r="G81" s="337"/>
      <c r="H81" s="338"/>
      <c r="I81" s="80">
        <v>162</v>
      </c>
      <c r="J81" s="79">
        <f>D81+I81</f>
        <v>175</v>
      </c>
      <c r="K81" s="337"/>
      <c r="L81" s="338"/>
      <c r="M81" s="80">
        <v>199</v>
      </c>
      <c r="N81" s="79">
        <f>D81+M81</f>
        <v>212</v>
      </c>
      <c r="O81" s="337"/>
      <c r="P81" s="338"/>
      <c r="Q81" s="78">
        <v>184</v>
      </c>
      <c r="R81" s="81">
        <f>D81+Q81</f>
        <v>197</v>
      </c>
      <c r="S81" s="337"/>
      <c r="T81" s="338"/>
      <c r="U81" s="78">
        <v>200</v>
      </c>
      <c r="V81" s="81">
        <f>D81+U81</f>
        <v>213</v>
      </c>
      <c r="W81" s="337"/>
      <c r="X81" s="338"/>
      <c r="Y81" s="79">
        <f t="shared" si="2"/>
        <v>997</v>
      </c>
      <c r="Z81" s="80">
        <f>E81+I81+M81+Q81+U81</f>
        <v>932</v>
      </c>
      <c r="AA81" s="82">
        <f>AVERAGE(F81,J81,N81,R81,V81)</f>
        <v>199.4</v>
      </c>
      <c r="AB81" s="83">
        <f>AVERAGE(F81,J81,N81,R81,V81)-D81</f>
        <v>186.4</v>
      </c>
      <c r="AC81" s="331"/>
    </row>
    <row r="82" spans="2:29" s="63" customFormat="1" ht="17.25" customHeight="1" thickBot="1">
      <c r="B82" s="341" t="s">
        <v>145</v>
      </c>
      <c r="C82" s="342"/>
      <c r="D82" s="84">
        <v>3</v>
      </c>
      <c r="E82" s="85">
        <v>118</v>
      </c>
      <c r="F82" s="81">
        <f>D82+E82</f>
        <v>121</v>
      </c>
      <c r="G82" s="339"/>
      <c r="H82" s="340"/>
      <c r="I82" s="87">
        <v>99</v>
      </c>
      <c r="J82" s="79">
        <f>D82+I82</f>
        <v>102</v>
      </c>
      <c r="K82" s="339"/>
      <c r="L82" s="340"/>
      <c r="M82" s="87">
        <v>136</v>
      </c>
      <c r="N82" s="79">
        <f>D82+M82</f>
        <v>139</v>
      </c>
      <c r="O82" s="339"/>
      <c r="P82" s="340"/>
      <c r="Q82" s="78">
        <v>139</v>
      </c>
      <c r="R82" s="81">
        <f>D82+Q82</f>
        <v>142</v>
      </c>
      <c r="S82" s="339"/>
      <c r="T82" s="340"/>
      <c r="U82" s="78">
        <v>124</v>
      </c>
      <c r="V82" s="81">
        <f>D82+U82</f>
        <v>127</v>
      </c>
      <c r="W82" s="339"/>
      <c r="X82" s="340"/>
      <c r="Y82" s="86">
        <f t="shared" si="2"/>
        <v>631</v>
      </c>
      <c r="Z82" s="87">
        <f>E82+I82+M82+Q82+U82</f>
        <v>616</v>
      </c>
      <c r="AA82" s="88">
        <f>AVERAGE(F82,J82,N82,R82,V82)</f>
        <v>126.2</v>
      </c>
      <c r="AB82" s="89">
        <f>AVERAGE(F82,J82,N82,R82,V82)-D82</f>
        <v>123.2</v>
      </c>
      <c r="AC82" s="332"/>
    </row>
    <row r="83" spans="2:29" s="63" customFormat="1" ht="48.75" customHeight="1">
      <c r="B83" s="343" t="s">
        <v>62</v>
      </c>
      <c r="C83" s="323"/>
      <c r="D83" s="64">
        <f>SUM(D84:D86)</f>
        <v>32</v>
      </c>
      <c r="E83" s="110">
        <f>SUM(E84:E86)</f>
        <v>581</v>
      </c>
      <c r="F83" s="93">
        <f>SUM(F84:F86)</f>
        <v>613</v>
      </c>
      <c r="G83" s="93">
        <f>F71</f>
        <v>590</v>
      </c>
      <c r="H83" s="71" t="str">
        <f>B71</f>
        <v>Ehituse ABC</v>
      </c>
      <c r="I83" s="65">
        <f>SUM(I84:I86)</f>
        <v>521</v>
      </c>
      <c r="J83" s="93">
        <f>SUM(J84:J86)</f>
        <v>553</v>
      </c>
      <c r="K83" s="93">
        <f>J67</f>
        <v>578</v>
      </c>
      <c r="L83" s="71" t="str">
        <f>B67</f>
        <v>Würth</v>
      </c>
      <c r="M83" s="73">
        <f>SUM(M84:M86)</f>
        <v>505</v>
      </c>
      <c r="N83" s="93">
        <f>SUM(N84:N86)</f>
        <v>537</v>
      </c>
      <c r="O83" s="93">
        <f>N87</f>
        <v>576</v>
      </c>
      <c r="P83" s="71" t="str">
        <f>B87</f>
        <v>Kunda Trans</v>
      </c>
      <c r="Q83" s="72">
        <f>SUM(Q84:Q86)</f>
        <v>481</v>
      </c>
      <c r="R83" s="94">
        <f>SUM(R84:R86)</f>
        <v>513</v>
      </c>
      <c r="S83" s="93">
        <f>R79</f>
        <v>546</v>
      </c>
      <c r="T83" s="71" t="str">
        <f>B79</f>
        <v>Toode</v>
      </c>
      <c r="U83" s="72">
        <f>SUM(U84:U86)</f>
        <v>533</v>
      </c>
      <c r="V83" s="94">
        <f>SUM(V84:V86)</f>
        <v>565</v>
      </c>
      <c r="W83" s="93">
        <f>V75</f>
        <v>552</v>
      </c>
      <c r="X83" s="71" t="str">
        <f>B75</f>
        <v>Rakvere Soojus</v>
      </c>
      <c r="Y83" s="74">
        <f t="shared" si="2"/>
        <v>2781</v>
      </c>
      <c r="Z83" s="72">
        <f>SUM(Z84:Z86)</f>
        <v>2621</v>
      </c>
      <c r="AA83" s="92">
        <f>AVERAGE(AA84,AA85,AA86)</f>
        <v>185.39999999999998</v>
      </c>
      <c r="AB83" s="76">
        <f>AVERAGE(AB84,AB85,AB86)</f>
        <v>174.73333333333332</v>
      </c>
      <c r="AC83" s="330">
        <f>G84+K84+O84+S84+W84</f>
        <v>2</v>
      </c>
    </row>
    <row r="84" spans="2:29" s="63" customFormat="1" ht="17.25" customHeight="1">
      <c r="B84" s="333" t="s">
        <v>153</v>
      </c>
      <c r="C84" s="334"/>
      <c r="D84" s="77">
        <v>0</v>
      </c>
      <c r="E84" s="80">
        <v>158</v>
      </c>
      <c r="F84" s="81">
        <f>D84+E84</f>
        <v>158</v>
      </c>
      <c r="G84" s="335">
        <v>1</v>
      </c>
      <c r="H84" s="336"/>
      <c r="I84" s="80">
        <v>193</v>
      </c>
      <c r="J84" s="79">
        <f>D84+I84</f>
        <v>193</v>
      </c>
      <c r="K84" s="335">
        <v>0</v>
      </c>
      <c r="L84" s="336"/>
      <c r="M84" s="80">
        <v>167</v>
      </c>
      <c r="N84" s="79">
        <f>D84+M84</f>
        <v>167</v>
      </c>
      <c r="O84" s="335">
        <v>0</v>
      </c>
      <c r="P84" s="336"/>
      <c r="Q84" s="78">
        <v>126</v>
      </c>
      <c r="R84" s="81">
        <f>D84+Q84</f>
        <v>126</v>
      </c>
      <c r="S84" s="335">
        <v>0</v>
      </c>
      <c r="T84" s="336"/>
      <c r="U84" s="78">
        <v>159</v>
      </c>
      <c r="V84" s="81">
        <f>D84+U84</f>
        <v>159</v>
      </c>
      <c r="W84" s="335">
        <v>1</v>
      </c>
      <c r="X84" s="336"/>
      <c r="Y84" s="79">
        <f t="shared" si="2"/>
        <v>803</v>
      </c>
      <c r="Z84" s="80">
        <f>E84+I84+M84+Q84+U84</f>
        <v>803</v>
      </c>
      <c r="AA84" s="82">
        <f>AVERAGE(F84,J84,N84,R84,V84)</f>
        <v>160.6</v>
      </c>
      <c r="AB84" s="83">
        <f>AVERAGE(F84,J84,N84,R84,V84)-D84</f>
        <v>160.6</v>
      </c>
      <c r="AC84" s="331"/>
    </row>
    <row r="85" spans="2:29" s="63" customFormat="1" ht="17.25" customHeight="1">
      <c r="B85" s="333" t="s">
        <v>143</v>
      </c>
      <c r="C85" s="334"/>
      <c r="D85" s="77">
        <v>28</v>
      </c>
      <c r="E85" s="78">
        <v>167</v>
      </c>
      <c r="F85" s="81">
        <f>D85+E85</f>
        <v>195</v>
      </c>
      <c r="G85" s="337"/>
      <c r="H85" s="338"/>
      <c r="I85" s="80">
        <v>137</v>
      </c>
      <c r="J85" s="79">
        <f>D85+I85</f>
        <v>165</v>
      </c>
      <c r="K85" s="337"/>
      <c r="L85" s="338"/>
      <c r="M85" s="80">
        <v>159</v>
      </c>
      <c r="N85" s="79">
        <f>D85+M85</f>
        <v>187</v>
      </c>
      <c r="O85" s="337"/>
      <c r="P85" s="338"/>
      <c r="Q85" s="78">
        <v>170</v>
      </c>
      <c r="R85" s="81">
        <f>D85+Q85</f>
        <v>198</v>
      </c>
      <c r="S85" s="337"/>
      <c r="T85" s="338"/>
      <c r="U85" s="78">
        <v>203</v>
      </c>
      <c r="V85" s="81">
        <f>D85+U85</f>
        <v>231</v>
      </c>
      <c r="W85" s="337"/>
      <c r="X85" s="338"/>
      <c r="Y85" s="79">
        <f t="shared" si="2"/>
        <v>976</v>
      </c>
      <c r="Z85" s="80">
        <f>E85+I85+M85+Q85+U85</f>
        <v>836</v>
      </c>
      <c r="AA85" s="82">
        <f>AVERAGE(F85,J85,N85,R85,V85)</f>
        <v>195.2</v>
      </c>
      <c r="AB85" s="83">
        <f>AVERAGE(F85,J85,N85,R85,V85)-D85</f>
        <v>167.2</v>
      </c>
      <c r="AC85" s="331"/>
    </row>
    <row r="86" spans="2:29" s="63" customFormat="1" ht="17.25" customHeight="1" thickBot="1">
      <c r="B86" s="341" t="s">
        <v>144</v>
      </c>
      <c r="C86" s="342"/>
      <c r="D86" s="77">
        <v>4</v>
      </c>
      <c r="E86" s="85">
        <v>256</v>
      </c>
      <c r="F86" s="81">
        <f>D86+E86</f>
        <v>260</v>
      </c>
      <c r="G86" s="339"/>
      <c r="H86" s="340"/>
      <c r="I86" s="87">
        <v>191</v>
      </c>
      <c r="J86" s="79">
        <f>D86+I86</f>
        <v>195</v>
      </c>
      <c r="K86" s="339"/>
      <c r="L86" s="340"/>
      <c r="M86" s="87">
        <v>179</v>
      </c>
      <c r="N86" s="79">
        <f>D86+M86</f>
        <v>183</v>
      </c>
      <c r="O86" s="339"/>
      <c r="P86" s="340"/>
      <c r="Q86" s="78">
        <v>185</v>
      </c>
      <c r="R86" s="81">
        <f>D86+Q86</f>
        <v>189</v>
      </c>
      <c r="S86" s="339"/>
      <c r="T86" s="340"/>
      <c r="U86" s="78">
        <v>171</v>
      </c>
      <c r="V86" s="81">
        <f>D86+U86</f>
        <v>175</v>
      </c>
      <c r="W86" s="339"/>
      <c r="X86" s="340"/>
      <c r="Y86" s="86">
        <f t="shared" si="2"/>
        <v>1002</v>
      </c>
      <c r="Z86" s="87">
        <f>E86+I86+M86+Q86+U86</f>
        <v>982</v>
      </c>
      <c r="AA86" s="88">
        <f>AVERAGE(F86,J86,N86,R86,V86)</f>
        <v>200.4</v>
      </c>
      <c r="AB86" s="89">
        <f>AVERAGE(F86,J86,N86,R86,V86)-D86</f>
        <v>196.4</v>
      </c>
      <c r="AC86" s="332"/>
    </row>
    <row r="87" spans="2:29" s="63" customFormat="1" ht="49.5" customHeight="1">
      <c r="B87" s="343" t="s">
        <v>78</v>
      </c>
      <c r="C87" s="323"/>
      <c r="D87" s="64">
        <f>SUM(D88:D90)</f>
        <v>52</v>
      </c>
      <c r="E87" s="110">
        <f>SUM(E88:E90)</f>
        <v>535</v>
      </c>
      <c r="F87" s="93">
        <f>SUM(F88:F90)</f>
        <v>587</v>
      </c>
      <c r="G87" s="93">
        <f>F67</f>
        <v>466</v>
      </c>
      <c r="H87" s="71" t="str">
        <f>B67</f>
        <v>Würth</v>
      </c>
      <c r="I87" s="65">
        <f>SUM(I88:I90)</f>
        <v>590</v>
      </c>
      <c r="J87" s="93">
        <f>SUM(J88:J90)</f>
        <v>642</v>
      </c>
      <c r="K87" s="93">
        <f>J75</f>
        <v>505</v>
      </c>
      <c r="L87" s="71" t="str">
        <f>B75</f>
        <v>Rakvere Soojus</v>
      </c>
      <c r="M87" s="73">
        <f>SUM(M88:M90)</f>
        <v>524</v>
      </c>
      <c r="N87" s="95">
        <f>SUM(N88:N90)</f>
        <v>576</v>
      </c>
      <c r="O87" s="93">
        <f>N83</f>
        <v>537</v>
      </c>
      <c r="P87" s="71" t="str">
        <f>B83</f>
        <v>Latestoil</v>
      </c>
      <c r="Q87" s="72">
        <f>SUM(Q88:Q90)</f>
        <v>509</v>
      </c>
      <c r="R87" s="95">
        <f>SUM(R88:R90)</f>
        <v>561</v>
      </c>
      <c r="S87" s="93">
        <f>R71</f>
        <v>536</v>
      </c>
      <c r="T87" s="71" t="str">
        <f>B71</f>
        <v>Ehituse ABC</v>
      </c>
      <c r="U87" s="72">
        <f>SUM(U88:U90)</f>
        <v>549</v>
      </c>
      <c r="V87" s="95">
        <f>SUM(V88:V90)</f>
        <v>601</v>
      </c>
      <c r="W87" s="93">
        <f>V79</f>
        <v>573</v>
      </c>
      <c r="X87" s="71" t="str">
        <f>B79</f>
        <v>Toode</v>
      </c>
      <c r="Y87" s="74">
        <f t="shared" si="2"/>
        <v>2967</v>
      </c>
      <c r="Z87" s="72">
        <f>SUM(Z88:Z90)</f>
        <v>2707</v>
      </c>
      <c r="AA87" s="92">
        <f>AVERAGE(AA88,AA89,AA90)</f>
        <v>197.79999999999998</v>
      </c>
      <c r="AB87" s="76">
        <f>AVERAGE(AB88,AB89,AB90)</f>
        <v>180.46666666666667</v>
      </c>
      <c r="AC87" s="330">
        <f>G88+K88+O88+S88+W88</f>
        <v>5</v>
      </c>
    </row>
    <row r="88" spans="2:29" s="63" customFormat="1" ht="17.25" customHeight="1">
      <c r="B88" s="333" t="s">
        <v>142</v>
      </c>
      <c r="C88" s="334"/>
      <c r="D88" s="77">
        <v>52</v>
      </c>
      <c r="E88" s="78">
        <v>158</v>
      </c>
      <c r="F88" s="81">
        <f>D88+E88</f>
        <v>210</v>
      </c>
      <c r="G88" s="335">
        <v>1</v>
      </c>
      <c r="H88" s="336"/>
      <c r="I88" s="80">
        <v>151</v>
      </c>
      <c r="J88" s="79">
        <f>D88+I88</f>
        <v>203</v>
      </c>
      <c r="K88" s="335">
        <v>1</v>
      </c>
      <c r="L88" s="336"/>
      <c r="M88" s="80">
        <v>142</v>
      </c>
      <c r="N88" s="79">
        <f>D88+M88</f>
        <v>194</v>
      </c>
      <c r="O88" s="335">
        <v>1</v>
      </c>
      <c r="P88" s="336"/>
      <c r="Q88" s="78">
        <v>124</v>
      </c>
      <c r="R88" s="81">
        <f>D88+Q88</f>
        <v>176</v>
      </c>
      <c r="S88" s="335">
        <v>1</v>
      </c>
      <c r="T88" s="336"/>
      <c r="U88" s="78">
        <v>115</v>
      </c>
      <c r="V88" s="81">
        <f>D88+U88</f>
        <v>167</v>
      </c>
      <c r="W88" s="335">
        <v>1</v>
      </c>
      <c r="X88" s="336"/>
      <c r="Y88" s="79">
        <f>F88+J88+N88+R88+V88</f>
        <v>950</v>
      </c>
      <c r="Z88" s="80">
        <f>E88+I88+M88+Q88+U88</f>
        <v>690</v>
      </c>
      <c r="AA88" s="82">
        <f>AVERAGE(F88,J88,N88,R88,V88)</f>
        <v>190</v>
      </c>
      <c r="AB88" s="83">
        <f>AVERAGE(F88,J88,N88,R88,V88)-D88</f>
        <v>138</v>
      </c>
      <c r="AC88" s="331"/>
    </row>
    <row r="89" spans="2:29" s="63" customFormat="1" ht="17.25" customHeight="1">
      <c r="B89" s="333" t="s">
        <v>141</v>
      </c>
      <c r="C89" s="334"/>
      <c r="D89" s="77">
        <v>0</v>
      </c>
      <c r="E89" s="78">
        <v>170</v>
      </c>
      <c r="F89" s="81">
        <f>D89+E89</f>
        <v>170</v>
      </c>
      <c r="G89" s="337"/>
      <c r="H89" s="338"/>
      <c r="I89" s="80">
        <v>213</v>
      </c>
      <c r="J89" s="79">
        <f>D89+I89</f>
        <v>213</v>
      </c>
      <c r="K89" s="337"/>
      <c r="L89" s="338"/>
      <c r="M89" s="80">
        <v>210</v>
      </c>
      <c r="N89" s="79">
        <f>D89+M89</f>
        <v>210</v>
      </c>
      <c r="O89" s="337"/>
      <c r="P89" s="338"/>
      <c r="Q89" s="78">
        <v>204</v>
      </c>
      <c r="R89" s="81">
        <f>D89+Q89</f>
        <v>204</v>
      </c>
      <c r="S89" s="337"/>
      <c r="T89" s="338"/>
      <c r="U89" s="78">
        <v>210</v>
      </c>
      <c r="V89" s="81">
        <f>D89+U89</f>
        <v>210</v>
      </c>
      <c r="W89" s="337"/>
      <c r="X89" s="338"/>
      <c r="Y89" s="79">
        <f>F89+J89+N89+R89+V89</f>
        <v>1007</v>
      </c>
      <c r="Z89" s="80">
        <f>E89+I89+M89+Q89+U89</f>
        <v>1007</v>
      </c>
      <c r="AA89" s="82">
        <f>AVERAGE(F89,J89,N89,R89,V89)</f>
        <v>201.4</v>
      </c>
      <c r="AB89" s="83">
        <f>AVERAGE(F89,J89,N89,R89,V89)-D89</f>
        <v>201.4</v>
      </c>
      <c r="AC89" s="331"/>
    </row>
    <row r="90" spans="2:29" s="63" customFormat="1" ht="17.25" customHeight="1" thickBot="1">
      <c r="B90" s="341" t="s">
        <v>140</v>
      </c>
      <c r="C90" s="342"/>
      <c r="D90" s="84">
        <v>0</v>
      </c>
      <c r="E90" s="85">
        <v>207</v>
      </c>
      <c r="F90" s="86">
        <f>D90+E90</f>
        <v>207</v>
      </c>
      <c r="G90" s="339"/>
      <c r="H90" s="340"/>
      <c r="I90" s="87">
        <v>226</v>
      </c>
      <c r="J90" s="86">
        <f>D90+I90</f>
        <v>226</v>
      </c>
      <c r="K90" s="339"/>
      <c r="L90" s="340"/>
      <c r="M90" s="87">
        <v>172</v>
      </c>
      <c r="N90" s="86">
        <f>D90+M90</f>
        <v>172</v>
      </c>
      <c r="O90" s="339"/>
      <c r="P90" s="340"/>
      <c r="Q90" s="87">
        <v>181</v>
      </c>
      <c r="R90" s="86">
        <f>D90+Q90</f>
        <v>181</v>
      </c>
      <c r="S90" s="339"/>
      <c r="T90" s="340"/>
      <c r="U90" s="87">
        <v>224</v>
      </c>
      <c r="V90" s="86">
        <f>D90+U90</f>
        <v>224</v>
      </c>
      <c r="W90" s="339"/>
      <c r="X90" s="340"/>
      <c r="Y90" s="86">
        <f>F90+J90+N90+R90+V90</f>
        <v>1010</v>
      </c>
      <c r="Z90" s="87">
        <f>E90+I90+M90+Q90+U90</f>
        <v>1010</v>
      </c>
      <c r="AA90" s="88">
        <f>AVERAGE(F90,J90,N90,R90,V90)</f>
        <v>202</v>
      </c>
      <c r="AB90" s="89">
        <f>AVERAGE(F90,J90,N90,R90,V90)-D90</f>
        <v>202</v>
      </c>
      <c r="AC90" s="332"/>
    </row>
    <row r="91" spans="2:29" s="63" customFormat="1" ht="17.25" customHeight="1">
      <c r="B91" s="99"/>
      <c r="C91" s="99"/>
      <c r="D91" s="100"/>
      <c r="E91" s="101"/>
      <c r="F91" s="102"/>
      <c r="G91" s="103"/>
      <c r="H91" s="103"/>
      <c r="I91" s="101"/>
      <c r="J91" s="102"/>
      <c r="K91" s="103"/>
      <c r="L91" s="103"/>
      <c r="M91" s="101"/>
      <c r="N91" s="102"/>
      <c r="O91" s="103"/>
      <c r="P91" s="103"/>
      <c r="Q91" s="101"/>
      <c r="R91" s="102"/>
      <c r="S91" s="103"/>
      <c r="T91" s="103"/>
      <c r="U91" s="101"/>
      <c r="V91" s="102"/>
      <c r="W91" s="103"/>
      <c r="X91" s="103"/>
      <c r="Y91" s="102"/>
      <c r="Z91" s="113"/>
      <c r="AA91" s="105"/>
      <c r="AB91" s="104"/>
      <c r="AC91" s="106"/>
    </row>
    <row r="92" spans="2:29" ht="21" customHeight="1">
      <c r="B92" s="1"/>
      <c r="C92" s="1"/>
      <c r="D92" s="1"/>
      <c r="E92" s="42"/>
      <c r="F92" s="4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6.5" customHeight="1">
      <c r="B93" s="222"/>
      <c r="C93" s="222"/>
      <c r="D93" s="1"/>
      <c r="E93" s="42"/>
      <c r="F93" s="358" t="s">
        <v>89</v>
      </c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1"/>
      <c r="T93" s="1"/>
      <c r="U93" s="1"/>
      <c r="V93" s="1"/>
      <c r="W93" s="359" t="s">
        <v>59</v>
      </c>
      <c r="X93" s="359"/>
      <c r="Y93" s="359"/>
      <c r="Z93" s="359"/>
      <c r="AA93" s="1"/>
      <c r="AB93" s="1"/>
      <c r="AC93" s="1"/>
    </row>
    <row r="94" spans="2:29" ht="36" customHeight="1" thickBot="1">
      <c r="B94" s="234" t="s">
        <v>93</v>
      </c>
      <c r="C94" s="232"/>
      <c r="D94" s="1"/>
      <c r="E94" s="42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1"/>
      <c r="T94" s="1"/>
      <c r="U94" s="1"/>
      <c r="V94" s="1"/>
      <c r="W94" s="360"/>
      <c r="X94" s="360"/>
      <c r="Y94" s="360"/>
      <c r="Z94" s="360"/>
      <c r="AA94" s="1"/>
      <c r="AB94" s="1"/>
      <c r="AC94" s="1"/>
    </row>
    <row r="95" spans="2:29" s="44" customFormat="1" ht="17.25" customHeight="1">
      <c r="B95" s="367" t="s">
        <v>1</v>
      </c>
      <c r="C95" s="368"/>
      <c r="D95" s="107" t="s">
        <v>31</v>
      </c>
      <c r="E95" s="45"/>
      <c r="F95" s="46" t="s">
        <v>35</v>
      </c>
      <c r="G95" s="369" t="s">
        <v>36</v>
      </c>
      <c r="H95" s="370"/>
      <c r="I95" s="47"/>
      <c r="J95" s="46" t="s">
        <v>37</v>
      </c>
      <c r="K95" s="369" t="s">
        <v>36</v>
      </c>
      <c r="L95" s="370"/>
      <c r="M95" s="48"/>
      <c r="N95" s="46" t="s">
        <v>38</v>
      </c>
      <c r="O95" s="369" t="s">
        <v>36</v>
      </c>
      <c r="P95" s="370"/>
      <c r="Q95" s="48"/>
      <c r="R95" s="46" t="s">
        <v>39</v>
      </c>
      <c r="S95" s="369" t="s">
        <v>36</v>
      </c>
      <c r="T95" s="370"/>
      <c r="U95" s="49"/>
      <c r="V95" s="46" t="s">
        <v>40</v>
      </c>
      <c r="W95" s="369" t="s">
        <v>36</v>
      </c>
      <c r="X95" s="370"/>
      <c r="Y95" s="114" t="s">
        <v>41</v>
      </c>
      <c r="Z95" s="50"/>
      <c r="AA95" s="51" t="s">
        <v>42</v>
      </c>
      <c r="AB95" s="52" t="s">
        <v>43</v>
      </c>
      <c r="AC95" s="53" t="s">
        <v>41</v>
      </c>
    </row>
    <row r="96" spans="2:29" s="44" customFormat="1" ht="17.25" customHeight="1" thickBot="1">
      <c r="B96" s="365" t="s">
        <v>44</v>
      </c>
      <c r="C96" s="366"/>
      <c r="D96" s="109"/>
      <c r="E96" s="54"/>
      <c r="F96" s="55" t="s">
        <v>45</v>
      </c>
      <c r="G96" s="363" t="s">
        <v>46</v>
      </c>
      <c r="H96" s="364"/>
      <c r="I96" s="56"/>
      <c r="J96" s="55" t="s">
        <v>45</v>
      </c>
      <c r="K96" s="363" t="s">
        <v>46</v>
      </c>
      <c r="L96" s="364"/>
      <c r="M96" s="55"/>
      <c r="N96" s="55" t="s">
        <v>45</v>
      </c>
      <c r="O96" s="363" t="s">
        <v>46</v>
      </c>
      <c r="P96" s="364"/>
      <c r="Q96" s="55"/>
      <c r="R96" s="55" t="s">
        <v>45</v>
      </c>
      <c r="S96" s="363" t="s">
        <v>46</v>
      </c>
      <c r="T96" s="364"/>
      <c r="U96" s="57"/>
      <c r="V96" s="55" t="s">
        <v>45</v>
      </c>
      <c r="W96" s="363" t="s">
        <v>46</v>
      </c>
      <c r="X96" s="364"/>
      <c r="Y96" s="58" t="s">
        <v>45</v>
      </c>
      <c r="Z96" s="59" t="s">
        <v>47</v>
      </c>
      <c r="AA96" s="60" t="s">
        <v>48</v>
      </c>
      <c r="AB96" s="61" t="s">
        <v>49</v>
      </c>
      <c r="AC96" s="62" t="s">
        <v>50</v>
      </c>
    </row>
    <row r="97" spans="2:29" s="63" customFormat="1" ht="49.5" customHeight="1">
      <c r="B97" s="328" t="s">
        <v>120</v>
      </c>
      <c r="C97" s="329"/>
      <c r="D97" s="64">
        <f>SUM(D98:D100)</f>
        <v>177</v>
      </c>
      <c r="E97" s="65">
        <f>SUM(E98:E100)</f>
        <v>366</v>
      </c>
      <c r="F97" s="93">
        <f>SUM(F98:F100)</f>
        <v>543</v>
      </c>
      <c r="G97" s="67">
        <f>F117</f>
        <v>558</v>
      </c>
      <c r="H97" s="68" t="str">
        <f>B117</f>
        <v>Rägavere vald</v>
      </c>
      <c r="I97" s="69">
        <f>SUM(I98:I100)</f>
        <v>338</v>
      </c>
      <c r="J97" s="70">
        <f>SUM(J98:J100)</f>
        <v>515</v>
      </c>
      <c r="K97" s="70">
        <f>J113</f>
        <v>573</v>
      </c>
      <c r="L97" s="71" t="str">
        <f>B113</f>
        <v>Dan Arpo</v>
      </c>
      <c r="M97" s="73">
        <f>SUM(M98:M100)</f>
        <v>392</v>
      </c>
      <c r="N97" s="67">
        <f>SUM(N98:N100)</f>
        <v>569</v>
      </c>
      <c r="O97" s="67">
        <f>N109</f>
        <v>547</v>
      </c>
      <c r="P97" s="68" t="str">
        <f>B109</f>
        <v>Rakvere LV</v>
      </c>
      <c r="Q97" s="73">
        <f>SUM(Q98:Q100)</f>
        <v>363</v>
      </c>
      <c r="R97" s="67">
        <f>SUM(R98:R100)</f>
        <v>540</v>
      </c>
      <c r="S97" s="67">
        <f>R105</f>
        <v>620</v>
      </c>
      <c r="T97" s="68" t="str">
        <f>B105</f>
        <v>Eesti Raudtee</v>
      </c>
      <c r="U97" s="73">
        <f>SUM(U98:U100)</f>
        <v>319</v>
      </c>
      <c r="V97" s="67">
        <f>SUM(V98:V100)</f>
        <v>496</v>
      </c>
      <c r="W97" s="67">
        <f>V101</f>
        <v>563</v>
      </c>
      <c r="X97" s="68" t="str">
        <f>B101</f>
        <v>Maanteed</v>
      </c>
      <c r="Y97" s="74">
        <f aca="true" t="shared" si="3" ref="Y97:Y117">F97+J97+N97+R97+V97</f>
        <v>2663</v>
      </c>
      <c r="Z97" s="72">
        <f>SUM(Z98:Z100)</f>
        <v>1778</v>
      </c>
      <c r="AA97" s="75">
        <f>AVERAGE(AA98,AA99,AA100)</f>
        <v>177.53333333333333</v>
      </c>
      <c r="AB97" s="76">
        <f>AVERAGE(AB98,AB99,AB100)</f>
        <v>118.53333333333335</v>
      </c>
      <c r="AC97" s="330">
        <f>G98+K98+O98+S98+W98</f>
        <v>1</v>
      </c>
    </row>
    <row r="98" spans="2:29" s="63" customFormat="1" ht="17.25" customHeight="1">
      <c r="B98" s="333" t="s">
        <v>122</v>
      </c>
      <c r="C98" s="334"/>
      <c r="D98" s="77">
        <v>60</v>
      </c>
      <c r="E98" s="78">
        <v>71</v>
      </c>
      <c r="F98" s="79">
        <f>D98+E98</f>
        <v>131</v>
      </c>
      <c r="G98" s="335">
        <v>0</v>
      </c>
      <c r="H98" s="336"/>
      <c r="I98" s="80">
        <v>122</v>
      </c>
      <c r="J98" s="79">
        <f>D98+I98</f>
        <v>182</v>
      </c>
      <c r="K98" s="335">
        <v>0</v>
      </c>
      <c r="L98" s="336"/>
      <c r="M98" s="80">
        <v>123</v>
      </c>
      <c r="N98" s="79">
        <f>D98+M98</f>
        <v>183</v>
      </c>
      <c r="O98" s="335">
        <v>1</v>
      </c>
      <c r="P98" s="336"/>
      <c r="Q98" s="80">
        <v>80</v>
      </c>
      <c r="R98" s="81">
        <f>D98+Q98</f>
        <v>140</v>
      </c>
      <c r="S98" s="335">
        <v>0</v>
      </c>
      <c r="T98" s="336"/>
      <c r="U98" s="78">
        <v>73</v>
      </c>
      <c r="V98" s="81">
        <f>D98+U98</f>
        <v>133</v>
      </c>
      <c r="W98" s="335">
        <v>0</v>
      </c>
      <c r="X98" s="336"/>
      <c r="Y98" s="79">
        <f t="shared" si="3"/>
        <v>769</v>
      </c>
      <c r="Z98" s="80">
        <f>E98+I98+M98+Q98+U98</f>
        <v>469</v>
      </c>
      <c r="AA98" s="82">
        <f>AVERAGE(F98,J98,N98,R98,V98)</f>
        <v>153.8</v>
      </c>
      <c r="AB98" s="83">
        <f>AVERAGE(F98,J98,N98,R98,V98)-D98</f>
        <v>93.80000000000001</v>
      </c>
      <c r="AC98" s="331"/>
    </row>
    <row r="99" spans="2:29" s="63" customFormat="1" ht="17.25" customHeight="1">
      <c r="B99" s="333" t="s">
        <v>121</v>
      </c>
      <c r="C99" s="334"/>
      <c r="D99" s="77">
        <v>60</v>
      </c>
      <c r="E99" s="78">
        <v>143</v>
      </c>
      <c r="F99" s="79">
        <f>D99+E99</f>
        <v>203</v>
      </c>
      <c r="G99" s="337"/>
      <c r="H99" s="338"/>
      <c r="I99" s="80">
        <v>95</v>
      </c>
      <c r="J99" s="79">
        <f>D99+I99</f>
        <v>155</v>
      </c>
      <c r="K99" s="337"/>
      <c r="L99" s="338"/>
      <c r="M99" s="80">
        <v>139</v>
      </c>
      <c r="N99" s="79">
        <f>D99+M99</f>
        <v>199</v>
      </c>
      <c r="O99" s="337"/>
      <c r="P99" s="338"/>
      <c r="Q99" s="78">
        <v>127</v>
      </c>
      <c r="R99" s="81">
        <f>D99+Q99</f>
        <v>187</v>
      </c>
      <c r="S99" s="337"/>
      <c r="T99" s="338"/>
      <c r="U99" s="78">
        <v>110</v>
      </c>
      <c r="V99" s="81">
        <f>D99+U99</f>
        <v>170</v>
      </c>
      <c r="W99" s="337"/>
      <c r="X99" s="338"/>
      <c r="Y99" s="79">
        <f t="shared" si="3"/>
        <v>914</v>
      </c>
      <c r="Z99" s="80">
        <f>E99+I99+M99+Q99+U99</f>
        <v>614</v>
      </c>
      <c r="AA99" s="82">
        <f>AVERAGE(F99,J99,N99,R99,V99)</f>
        <v>182.8</v>
      </c>
      <c r="AB99" s="83">
        <f>AVERAGE(F99,J99,N99,R99,V99)-D99</f>
        <v>122.80000000000001</v>
      </c>
      <c r="AC99" s="331"/>
    </row>
    <row r="100" spans="2:29" s="63" customFormat="1" ht="17.25" customHeight="1" thickBot="1">
      <c r="B100" s="341" t="s">
        <v>123</v>
      </c>
      <c r="C100" s="342"/>
      <c r="D100" s="84">
        <v>57</v>
      </c>
      <c r="E100" s="85">
        <v>152</v>
      </c>
      <c r="F100" s="86">
        <f>D100+E100</f>
        <v>209</v>
      </c>
      <c r="G100" s="339"/>
      <c r="H100" s="340"/>
      <c r="I100" s="87">
        <v>121</v>
      </c>
      <c r="J100" s="86">
        <f>D100+I100</f>
        <v>178</v>
      </c>
      <c r="K100" s="339"/>
      <c r="L100" s="340"/>
      <c r="M100" s="87">
        <v>130</v>
      </c>
      <c r="N100" s="86">
        <f>D100+M100</f>
        <v>187</v>
      </c>
      <c r="O100" s="339"/>
      <c r="P100" s="340"/>
      <c r="Q100" s="85">
        <v>156</v>
      </c>
      <c r="R100" s="86">
        <f>D100+Q100</f>
        <v>213</v>
      </c>
      <c r="S100" s="339"/>
      <c r="T100" s="340"/>
      <c r="U100" s="85">
        <v>136</v>
      </c>
      <c r="V100" s="86">
        <f>D100+U100</f>
        <v>193</v>
      </c>
      <c r="W100" s="339"/>
      <c r="X100" s="340"/>
      <c r="Y100" s="86">
        <f t="shared" si="3"/>
        <v>980</v>
      </c>
      <c r="Z100" s="87">
        <f>E100+I100+M100+Q100+U100</f>
        <v>695</v>
      </c>
      <c r="AA100" s="88">
        <f>AVERAGE(F100,J100,N100,R100,V100)</f>
        <v>196</v>
      </c>
      <c r="AB100" s="89">
        <f>AVERAGE(F100,J100,N100,R100,V100)-D100</f>
        <v>139</v>
      </c>
      <c r="AC100" s="332"/>
    </row>
    <row r="101" spans="2:29" s="63" customFormat="1" ht="48" customHeight="1">
      <c r="B101" s="346" t="s">
        <v>66</v>
      </c>
      <c r="C101" s="347"/>
      <c r="D101" s="64">
        <f>SUM(D102:D104)</f>
        <v>32</v>
      </c>
      <c r="E101" s="65">
        <f>SUM(E102:E104)</f>
        <v>473</v>
      </c>
      <c r="F101" s="67">
        <f>SUM(F102:F104)</f>
        <v>505</v>
      </c>
      <c r="G101" s="67">
        <f>F113</f>
        <v>590</v>
      </c>
      <c r="H101" s="68" t="str">
        <f>B113</f>
        <v>Dan Arpo</v>
      </c>
      <c r="I101" s="112">
        <f>SUM(I102:I104)</f>
        <v>523</v>
      </c>
      <c r="J101" s="70">
        <f>SUM(J102:J104)</f>
        <v>555</v>
      </c>
      <c r="K101" s="67">
        <f>J109</f>
        <v>484</v>
      </c>
      <c r="L101" s="68" t="str">
        <f>B109</f>
        <v>Rakvere LV</v>
      </c>
      <c r="M101" s="73">
        <f>SUM(M102:M104)</f>
        <v>514</v>
      </c>
      <c r="N101" s="67">
        <f>SUM(N102:N104)</f>
        <v>546</v>
      </c>
      <c r="O101" s="67">
        <f>N105</f>
        <v>536</v>
      </c>
      <c r="P101" s="68" t="str">
        <f>B105</f>
        <v>Eesti Raudtee</v>
      </c>
      <c r="Q101" s="73">
        <f>SUM(Q102:Q104)</f>
        <v>562</v>
      </c>
      <c r="R101" s="67">
        <f>SUM(R102:R104)</f>
        <v>594</v>
      </c>
      <c r="S101" s="67">
        <f>R117</f>
        <v>598</v>
      </c>
      <c r="T101" s="68" t="str">
        <f>B117</f>
        <v>Rägavere vald</v>
      </c>
      <c r="U101" s="73">
        <f>SUM(U102:U104)</f>
        <v>531</v>
      </c>
      <c r="V101" s="67">
        <f>SUM(V102:V104)</f>
        <v>563</v>
      </c>
      <c r="W101" s="67">
        <f>V97</f>
        <v>496</v>
      </c>
      <c r="X101" s="68" t="str">
        <f>B97</f>
        <v>IsoVent Ehitus</v>
      </c>
      <c r="Y101" s="74">
        <f t="shared" si="3"/>
        <v>2763</v>
      </c>
      <c r="Z101" s="72">
        <f>SUM(Z102:Z104)</f>
        <v>2603</v>
      </c>
      <c r="AA101" s="92">
        <f>AVERAGE(AA102,AA103,AA104)</f>
        <v>184.20000000000002</v>
      </c>
      <c r="AB101" s="76">
        <f>AVERAGE(AB102,AB103,AB104)</f>
        <v>173.53333333333333</v>
      </c>
      <c r="AC101" s="330">
        <f>G102+K102+O102+S102+W102</f>
        <v>3</v>
      </c>
    </row>
    <row r="102" spans="2:29" s="63" customFormat="1" ht="17.25" customHeight="1">
      <c r="B102" s="333" t="s">
        <v>127</v>
      </c>
      <c r="C102" s="334"/>
      <c r="D102" s="77">
        <v>30</v>
      </c>
      <c r="E102" s="78">
        <v>158</v>
      </c>
      <c r="F102" s="79">
        <f>D102+E102</f>
        <v>188</v>
      </c>
      <c r="G102" s="335">
        <v>0</v>
      </c>
      <c r="H102" s="336"/>
      <c r="I102" s="80">
        <v>152</v>
      </c>
      <c r="J102" s="79">
        <f>D102+I102</f>
        <v>182</v>
      </c>
      <c r="K102" s="335">
        <v>1</v>
      </c>
      <c r="L102" s="336"/>
      <c r="M102" s="80">
        <v>104</v>
      </c>
      <c r="N102" s="79">
        <f>D102+M102</f>
        <v>134</v>
      </c>
      <c r="O102" s="335">
        <v>1</v>
      </c>
      <c r="P102" s="336"/>
      <c r="Q102" s="78">
        <v>191</v>
      </c>
      <c r="R102" s="81">
        <f>D102+Q102</f>
        <v>221</v>
      </c>
      <c r="S102" s="335">
        <v>0</v>
      </c>
      <c r="T102" s="336"/>
      <c r="U102" s="78">
        <v>153</v>
      </c>
      <c r="V102" s="81">
        <f>D102+U102</f>
        <v>183</v>
      </c>
      <c r="W102" s="335">
        <v>1</v>
      </c>
      <c r="X102" s="336"/>
      <c r="Y102" s="79">
        <f t="shared" si="3"/>
        <v>908</v>
      </c>
      <c r="Z102" s="80">
        <f>E102+I102+M102+Q102+U102</f>
        <v>758</v>
      </c>
      <c r="AA102" s="82">
        <f>AVERAGE(F102,J102,N102,R102,V102)</f>
        <v>181.6</v>
      </c>
      <c r="AB102" s="83">
        <f>AVERAGE(F102,J102,N102,R102,V102)-D102</f>
        <v>151.6</v>
      </c>
      <c r="AC102" s="331"/>
    </row>
    <row r="103" spans="2:29" s="63" customFormat="1" ht="17.25" customHeight="1">
      <c r="B103" s="333" t="s">
        <v>128</v>
      </c>
      <c r="C103" s="334"/>
      <c r="D103" s="77">
        <v>2</v>
      </c>
      <c r="E103" s="78">
        <v>143</v>
      </c>
      <c r="F103" s="79">
        <f>D103+E103</f>
        <v>145</v>
      </c>
      <c r="G103" s="337"/>
      <c r="H103" s="338"/>
      <c r="I103" s="80">
        <v>169</v>
      </c>
      <c r="J103" s="79">
        <f>D103+I103</f>
        <v>171</v>
      </c>
      <c r="K103" s="337"/>
      <c r="L103" s="338"/>
      <c r="M103" s="80">
        <v>195</v>
      </c>
      <c r="N103" s="79">
        <f>D103+M103</f>
        <v>197</v>
      </c>
      <c r="O103" s="337"/>
      <c r="P103" s="338"/>
      <c r="Q103" s="78">
        <v>168</v>
      </c>
      <c r="R103" s="81">
        <f>D103+Q103</f>
        <v>170</v>
      </c>
      <c r="S103" s="337"/>
      <c r="T103" s="338"/>
      <c r="U103" s="78">
        <v>188</v>
      </c>
      <c r="V103" s="81">
        <f>D103+U103</f>
        <v>190</v>
      </c>
      <c r="W103" s="337"/>
      <c r="X103" s="338"/>
      <c r="Y103" s="79">
        <f t="shared" si="3"/>
        <v>873</v>
      </c>
      <c r="Z103" s="80">
        <f>E103+I103+M103+Q103+U103</f>
        <v>863</v>
      </c>
      <c r="AA103" s="82">
        <f>AVERAGE(F103,J103,N103,R103,V103)</f>
        <v>174.6</v>
      </c>
      <c r="AB103" s="83">
        <f>AVERAGE(F103,J103,N103,R103,V103)-D103</f>
        <v>172.6</v>
      </c>
      <c r="AC103" s="331"/>
    </row>
    <row r="104" spans="2:29" s="63" customFormat="1" ht="17.25" customHeight="1" thickBot="1">
      <c r="B104" s="341" t="s">
        <v>129</v>
      </c>
      <c r="C104" s="342"/>
      <c r="D104" s="77">
        <v>0</v>
      </c>
      <c r="E104" s="85">
        <v>172</v>
      </c>
      <c r="F104" s="86">
        <f>D104+E104</f>
        <v>172</v>
      </c>
      <c r="G104" s="339"/>
      <c r="H104" s="340"/>
      <c r="I104" s="87">
        <v>202</v>
      </c>
      <c r="J104" s="86">
        <f>D104+I104</f>
        <v>202</v>
      </c>
      <c r="K104" s="339"/>
      <c r="L104" s="340"/>
      <c r="M104" s="87">
        <v>215</v>
      </c>
      <c r="N104" s="86">
        <f>D104+M104</f>
        <v>215</v>
      </c>
      <c r="O104" s="339"/>
      <c r="P104" s="340"/>
      <c r="Q104" s="85">
        <v>203</v>
      </c>
      <c r="R104" s="86">
        <f>D104+Q104</f>
        <v>203</v>
      </c>
      <c r="S104" s="339"/>
      <c r="T104" s="340"/>
      <c r="U104" s="85">
        <v>190</v>
      </c>
      <c r="V104" s="86">
        <f>D104+U104</f>
        <v>190</v>
      </c>
      <c r="W104" s="339"/>
      <c r="X104" s="340"/>
      <c r="Y104" s="86">
        <f t="shared" si="3"/>
        <v>982</v>
      </c>
      <c r="Z104" s="87">
        <f>E104+I104+M104+Q104+U104</f>
        <v>982</v>
      </c>
      <c r="AA104" s="88">
        <f>AVERAGE(F104,J104,N104,R104,V104)</f>
        <v>196.4</v>
      </c>
      <c r="AB104" s="89">
        <f>AVERAGE(F104,J104,N104,R104,V104)-D104</f>
        <v>196.4</v>
      </c>
      <c r="AC104" s="332"/>
    </row>
    <row r="105" spans="2:29" s="63" customFormat="1" ht="49.5" customHeight="1">
      <c r="B105" s="343" t="s">
        <v>68</v>
      </c>
      <c r="C105" s="323"/>
      <c r="D105" s="64">
        <f>SUM(D106:D108)</f>
        <v>84</v>
      </c>
      <c r="E105" s="65">
        <f>SUM(E106:E108)</f>
        <v>491</v>
      </c>
      <c r="F105" s="67">
        <f>SUM(F106:F108)</f>
        <v>575</v>
      </c>
      <c r="G105" s="67">
        <f>F109</f>
        <v>550</v>
      </c>
      <c r="H105" s="68" t="str">
        <f>B109</f>
        <v>Rakvere LV</v>
      </c>
      <c r="I105" s="112">
        <f>SUM(I106:I108)</f>
        <v>467</v>
      </c>
      <c r="J105" s="70">
        <f>SUM(J106:J108)</f>
        <v>551</v>
      </c>
      <c r="K105" s="67">
        <f>J117</f>
        <v>580</v>
      </c>
      <c r="L105" s="68" t="str">
        <f>B117</f>
        <v>Rägavere vald</v>
      </c>
      <c r="M105" s="73">
        <f>SUM(M106:M108)</f>
        <v>452</v>
      </c>
      <c r="N105" s="67">
        <f>SUM(N106:N108)</f>
        <v>536</v>
      </c>
      <c r="O105" s="67">
        <f>N101</f>
        <v>546</v>
      </c>
      <c r="P105" s="68" t="str">
        <f>B101</f>
        <v>Maanteed</v>
      </c>
      <c r="Q105" s="73">
        <f>SUM(Q106:Q108)</f>
        <v>536</v>
      </c>
      <c r="R105" s="67">
        <f>SUM(R106:R108)</f>
        <v>620</v>
      </c>
      <c r="S105" s="67">
        <f>R97</f>
        <v>540</v>
      </c>
      <c r="T105" s="68" t="str">
        <f>B97</f>
        <v>IsoVent Ehitus</v>
      </c>
      <c r="U105" s="73">
        <f>SUM(U106:U108)</f>
        <v>525</v>
      </c>
      <c r="V105" s="67">
        <f>SUM(V106:V108)</f>
        <v>609</v>
      </c>
      <c r="W105" s="67">
        <f>V113</f>
        <v>522</v>
      </c>
      <c r="X105" s="68" t="str">
        <f>B113</f>
        <v>Dan Arpo</v>
      </c>
      <c r="Y105" s="74">
        <f t="shared" si="3"/>
        <v>2891</v>
      </c>
      <c r="Z105" s="72">
        <f>SUM(Z106:Z108)</f>
        <v>2471</v>
      </c>
      <c r="AA105" s="92">
        <f>AVERAGE(AA106,AA107,AA108)</f>
        <v>192.73333333333335</v>
      </c>
      <c r="AB105" s="76">
        <f>AVERAGE(AB106,AB107,AB108)</f>
        <v>164.73333333333335</v>
      </c>
      <c r="AC105" s="330">
        <f>G106+K106+O106+S106+W106</f>
        <v>3</v>
      </c>
    </row>
    <row r="106" spans="2:29" s="63" customFormat="1" ht="17.25" customHeight="1">
      <c r="B106" s="333" t="s">
        <v>124</v>
      </c>
      <c r="C106" s="334"/>
      <c r="D106" s="77">
        <v>49</v>
      </c>
      <c r="E106" s="78">
        <v>154</v>
      </c>
      <c r="F106" s="79">
        <f>D106+E106</f>
        <v>203</v>
      </c>
      <c r="G106" s="335">
        <v>1</v>
      </c>
      <c r="H106" s="336"/>
      <c r="I106" s="80">
        <v>118</v>
      </c>
      <c r="J106" s="79">
        <f>D106+I106</f>
        <v>167</v>
      </c>
      <c r="K106" s="335">
        <v>0</v>
      </c>
      <c r="L106" s="336"/>
      <c r="M106" s="80">
        <v>116</v>
      </c>
      <c r="N106" s="79">
        <f>D106+M106</f>
        <v>165</v>
      </c>
      <c r="O106" s="335">
        <v>0</v>
      </c>
      <c r="P106" s="336"/>
      <c r="Q106" s="78">
        <v>156</v>
      </c>
      <c r="R106" s="81">
        <f>D106+Q106</f>
        <v>205</v>
      </c>
      <c r="S106" s="335">
        <v>1</v>
      </c>
      <c r="T106" s="336"/>
      <c r="U106" s="78">
        <v>176</v>
      </c>
      <c r="V106" s="81">
        <f>D106+U106</f>
        <v>225</v>
      </c>
      <c r="W106" s="335">
        <v>1</v>
      </c>
      <c r="X106" s="336"/>
      <c r="Y106" s="79">
        <f t="shared" si="3"/>
        <v>965</v>
      </c>
      <c r="Z106" s="80">
        <f>E106+I106+M106+Q106+U106</f>
        <v>720</v>
      </c>
      <c r="AA106" s="82">
        <f>AVERAGE(F106,J106,N106,R106,V106)</f>
        <v>193</v>
      </c>
      <c r="AB106" s="83">
        <f>AVERAGE(F106,J106,N106,R106,V106)-D106</f>
        <v>144</v>
      </c>
      <c r="AC106" s="331"/>
    </row>
    <row r="107" spans="2:29" s="63" customFormat="1" ht="17.25" customHeight="1">
      <c r="B107" s="333" t="s">
        <v>125</v>
      </c>
      <c r="C107" s="334"/>
      <c r="D107" s="77">
        <v>34</v>
      </c>
      <c r="E107" s="78">
        <v>127</v>
      </c>
      <c r="F107" s="79">
        <f>D107+E107</f>
        <v>161</v>
      </c>
      <c r="G107" s="337"/>
      <c r="H107" s="338"/>
      <c r="I107" s="80">
        <v>135</v>
      </c>
      <c r="J107" s="79">
        <f>D107+I107</f>
        <v>169</v>
      </c>
      <c r="K107" s="337"/>
      <c r="L107" s="338"/>
      <c r="M107" s="80">
        <v>158</v>
      </c>
      <c r="N107" s="79">
        <f>D107+M107</f>
        <v>192</v>
      </c>
      <c r="O107" s="337"/>
      <c r="P107" s="338"/>
      <c r="Q107" s="78">
        <v>201</v>
      </c>
      <c r="R107" s="81">
        <f>D107+Q107</f>
        <v>235</v>
      </c>
      <c r="S107" s="337"/>
      <c r="T107" s="338"/>
      <c r="U107" s="78">
        <v>173</v>
      </c>
      <c r="V107" s="81">
        <f>D107+U107</f>
        <v>207</v>
      </c>
      <c r="W107" s="337"/>
      <c r="X107" s="338"/>
      <c r="Y107" s="79">
        <f t="shared" si="3"/>
        <v>964</v>
      </c>
      <c r="Z107" s="80">
        <f>E107+I107+M107+Q107+U107</f>
        <v>794</v>
      </c>
      <c r="AA107" s="82">
        <f>AVERAGE(F107,J107,N107,R107,V107)</f>
        <v>192.8</v>
      </c>
      <c r="AB107" s="83">
        <f>AVERAGE(F107,J107,N107,R107,V107)-D107</f>
        <v>158.8</v>
      </c>
      <c r="AC107" s="331"/>
    </row>
    <row r="108" spans="2:29" s="63" customFormat="1" ht="17.25" customHeight="1" thickBot="1">
      <c r="B108" s="341" t="s">
        <v>126</v>
      </c>
      <c r="C108" s="342"/>
      <c r="D108" s="84">
        <v>1</v>
      </c>
      <c r="E108" s="85">
        <v>210</v>
      </c>
      <c r="F108" s="86">
        <f>D108+E108</f>
        <v>211</v>
      </c>
      <c r="G108" s="339"/>
      <c r="H108" s="340"/>
      <c r="I108" s="87">
        <v>214</v>
      </c>
      <c r="J108" s="86">
        <f>D108+I108</f>
        <v>215</v>
      </c>
      <c r="K108" s="339"/>
      <c r="L108" s="340"/>
      <c r="M108" s="87">
        <v>178</v>
      </c>
      <c r="N108" s="86">
        <f>D108+M108</f>
        <v>179</v>
      </c>
      <c r="O108" s="339"/>
      <c r="P108" s="340"/>
      <c r="Q108" s="85">
        <v>179</v>
      </c>
      <c r="R108" s="86">
        <f>D108+Q108</f>
        <v>180</v>
      </c>
      <c r="S108" s="339"/>
      <c r="T108" s="340"/>
      <c r="U108" s="85">
        <v>176</v>
      </c>
      <c r="V108" s="86">
        <f>D108+U108</f>
        <v>177</v>
      </c>
      <c r="W108" s="339"/>
      <c r="X108" s="340"/>
      <c r="Y108" s="86">
        <f t="shared" si="3"/>
        <v>962</v>
      </c>
      <c r="Z108" s="87">
        <f>E108+I108+M108+Q108+U108</f>
        <v>957</v>
      </c>
      <c r="AA108" s="88">
        <f>AVERAGE(F108,J108,N108,R108,V108)</f>
        <v>192.4</v>
      </c>
      <c r="AB108" s="89">
        <f>AVERAGE(F108,J108,N108,R108,V108)-D108</f>
        <v>191.4</v>
      </c>
      <c r="AC108" s="332"/>
    </row>
    <row r="109" spans="2:29" s="63" customFormat="1" ht="48" customHeight="1">
      <c r="B109" s="328" t="s">
        <v>70</v>
      </c>
      <c r="C109" s="329"/>
      <c r="D109" s="64">
        <f>SUM(D110:D112)</f>
        <v>124</v>
      </c>
      <c r="E109" s="65">
        <f>SUM(E110:E112)</f>
        <v>426</v>
      </c>
      <c r="F109" s="67">
        <f>SUM(F110:F112)</f>
        <v>550</v>
      </c>
      <c r="G109" s="67">
        <f>F105</f>
        <v>575</v>
      </c>
      <c r="H109" s="68" t="str">
        <f>B105</f>
        <v>Eesti Raudtee</v>
      </c>
      <c r="I109" s="112">
        <f>SUM(I110:I112)</f>
        <v>360</v>
      </c>
      <c r="J109" s="70">
        <f>SUM(J110:J112)</f>
        <v>484</v>
      </c>
      <c r="K109" s="67">
        <f>J101</f>
        <v>555</v>
      </c>
      <c r="L109" s="68" t="str">
        <f>B101</f>
        <v>Maanteed</v>
      </c>
      <c r="M109" s="73">
        <f>SUM(M110:M112)</f>
        <v>423</v>
      </c>
      <c r="N109" s="67">
        <f>SUM(N110:N112)</f>
        <v>547</v>
      </c>
      <c r="O109" s="67">
        <f>N97</f>
        <v>569</v>
      </c>
      <c r="P109" s="68" t="str">
        <f>B97</f>
        <v>IsoVent Ehitus</v>
      </c>
      <c r="Q109" s="73">
        <f>SUM(Q110:Q112)</f>
        <v>457</v>
      </c>
      <c r="R109" s="67">
        <f>SUM(R110:R112)</f>
        <v>581</v>
      </c>
      <c r="S109" s="67">
        <f>R113</f>
        <v>580</v>
      </c>
      <c r="T109" s="68" t="str">
        <f>B113</f>
        <v>Dan Arpo</v>
      </c>
      <c r="U109" s="73">
        <f>SUM(U110:U112)</f>
        <v>431</v>
      </c>
      <c r="V109" s="67">
        <f>SUM(V110:V112)</f>
        <v>555</v>
      </c>
      <c r="W109" s="67">
        <f>V117</f>
        <v>523</v>
      </c>
      <c r="X109" s="68" t="str">
        <f>B117</f>
        <v>Rägavere vald</v>
      </c>
      <c r="Y109" s="74">
        <f t="shared" si="3"/>
        <v>2717</v>
      </c>
      <c r="Z109" s="72">
        <f>SUM(Z110:Z112)</f>
        <v>2097</v>
      </c>
      <c r="AA109" s="92">
        <f>AVERAGE(AA110,AA111,AA112)</f>
        <v>181.13333333333333</v>
      </c>
      <c r="AB109" s="76">
        <f>AVERAGE(AB110,AB111,AB112)</f>
        <v>139.79999999999998</v>
      </c>
      <c r="AC109" s="330">
        <f>G110+K110+O110+S110+W110</f>
        <v>2</v>
      </c>
    </row>
    <row r="110" spans="2:29" s="63" customFormat="1" ht="17.25" customHeight="1">
      <c r="B110" s="333" t="s">
        <v>119</v>
      </c>
      <c r="C110" s="334"/>
      <c r="D110" s="77">
        <v>47</v>
      </c>
      <c r="E110" s="80">
        <v>133</v>
      </c>
      <c r="F110" s="81">
        <f>D110+E110</f>
        <v>180</v>
      </c>
      <c r="G110" s="335">
        <v>0</v>
      </c>
      <c r="H110" s="336"/>
      <c r="I110" s="80">
        <v>129</v>
      </c>
      <c r="J110" s="79">
        <f>D110+I110</f>
        <v>176</v>
      </c>
      <c r="K110" s="335">
        <v>0</v>
      </c>
      <c r="L110" s="336"/>
      <c r="M110" s="80">
        <v>113</v>
      </c>
      <c r="N110" s="79">
        <f>D110+M110</f>
        <v>160</v>
      </c>
      <c r="O110" s="335">
        <v>0</v>
      </c>
      <c r="P110" s="336"/>
      <c r="Q110" s="78">
        <v>162</v>
      </c>
      <c r="R110" s="81">
        <f>D110+Q110</f>
        <v>209</v>
      </c>
      <c r="S110" s="335">
        <v>1</v>
      </c>
      <c r="T110" s="336"/>
      <c r="U110" s="78">
        <v>133</v>
      </c>
      <c r="V110" s="81">
        <f>D110+U110</f>
        <v>180</v>
      </c>
      <c r="W110" s="335">
        <v>1</v>
      </c>
      <c r="X110" s="336"/>
      <c r="Y110" s="79">
        <f t="shared" si="3"/>
        <v>905</v>
      </c>
      <c r="Z110" s="80">
        <f>E110+I110+M110+Q110+U110</f>
        <v>670</v>
      </c>
      <c r="AA110" s="82">
        <f>AVERAGE(F110,J110,N110,R110,V110)</f>
        <v>181</v>
      </c>
      <c r="AB110" s="83">
        <f>AVERAGE(F110,J110,N110,R110,V110)-D110</f>
        <v>134</v>
      </c>
      <c r="AC110" s="331"/>
    </row>
    <row r="111" spans="2:29" s="63" customFormat="1" ht="17.25" customHeight="1">
      <c r="B111" s="361" t="s">
        <v>118</v>
      </c>
      <c r="C111" s="362"/>
      <c r="D111" s="77">
        <v>44</v>
      </c>
      <c r="E111" s="98">
        <v>142</v>
      </c>
      <c r="F111" s="81">
        <f>D111+E111</f>
        <v>186</v>
      </c>
      <c r="G111" s="337"/>
      <c r="H111" s="338"/>
      <c r="I111" s="80">
        <v>121</v>
      </c>
      <c r="J111" s="79">
        <f>D111+I111</f>
        <v>165</v>
      </c>
      <c r="K111" s="337"/>
      <c r="L111" s="338"/>
      <c r="M111" s="80">
        <v>151</v>
      </c>
      <c r="N111" s="79">
        <f>D111+M111</f>
        <v>195</v>
      </c>
      <c r="O111" s="337"/>
      <c r="P111" s="338"/>
      <c r="Q111" s="78">
        <v>121</v>
      </c>
      <c r="R111" s="81">
        <f>D111+Q111</f>
        <v>165</v>
      </c>
      <c r="S111" s="337"/>
      <c r="T111" s="338"/>
      <c r="U111" s="78">
        <v>146</v>
      </c>
      <c r="V111" s="81">
        <f>D111+U111</f>
        <v>190</v>
      </c>
      <c r="W111" s="337"/>
      <c r="X111" s="338"/>
      <c r="Y111" s="79">
        <f t="shared" si="3"/>
        <v>901</v>
      </c>
      <c r="Z111" s="80">
        <f>E111+I111+M111+Q111+U111</f>
        <v>681</v>
      </c>
      <c r="AA111" s="82">
        <f>AVERAGE(F111,J111,N111,R111,V111)</f>
        <v>180.2</v>
      </c>
      <c r="AB111" s="83">
        <f>AVERAGE(F111,J111,N111,R111,V111)-D111</f>
        <v>136.2</v>
      </c>
      <c r="AC111" s="331"/>
    </row>
    <row r="112" spans="2:29" s="63" customFormat="1" ht="17.25" customHeight="1" thickBot="1">
      <c r="B112" s="341" t="s">
        <v>117</v>
      </c>
      <c r="C112" s="342"/>
      <c r="D112" s="84">
        <v>33</v>
      </c>
      <c r="E112" s="85">
        <v>151</v>
      </c>
      <c r="F112" s="81">
        <f>D112+E112</f>
        <v>184</v>
      </c>
      <c r="G112" s="339"/>
      <c r="H112" s="340"/>
      <c r="I112" s="87">
        <v>110</v>
      </c>
      <c r="J112" s="86">
        <f>D112+I112</f>
        <v>143</v>
      </c>
      <c r="K112" s="339"/>
      <c r="L112" s="340"/>
      <c r="M112" s="87">
        <v>159</v>
      </c>
      <c r="N112" s="86">
        <f>D112+M112</f>
        <v>192</v>
      </c>
      <c r="O112" s="339"/>
      <c r="P112" s="340"/>
      <c r="Q112" s="85">
        <v>174</v>
      </c>
      <c r="R112" s="86">
        <f>D112+Q112</f>
        <v>207</v>
      </c>
      <c r="S112" s="339"/>
      <c r="T112" s="340"/>
      <c r="U112" s="85">
        <v>152</v>
      </c>
      <c r="V112" s="86">
        <f>D112+U112</f>
        <v>185</v>
      </c>
      <c r="W112" s="339"/>
      <c r="X112" s="340"/>
      <c r="Y112" s="86">
        <f t="shared" si="3"/>
        <v>911</v>
      </c>
      <c r="Z112" s="87">
        <f>E112+I112+M112+Q112+U112</f>
        <v>746</v>
      </c>
      <c r="AA112" s="88">
        <f>AVERAGE(F112,J112,N112,R112,V112)</f>
        <v>182.2</v>
      </c>
      <c r="AB112" s="89">
        <f>AVERAGE(F112,J112,N112,R112,V112)-D112</f>
        <v>149.2</v>
      </c>
      <c r="AC112" s="332"/>
    </row>
    <row r="113" spans="2:29" s="63" customFormat="1" ht="48.75" customHeight="1">
      <c r="B113" s="343" t="s">
        <v>72</v>
      </c>
      <c r="C113" s="323"/>
      <c r="D113" s="64">
        <f>SUM(D114:D116)</f>
        <v>58</v>
      </c>
      <c r="E113" s="65">
        <f>SUM(E114:E116)</f>
        <v>532</v>
      </c>
      <c r="F113" s="93">
        <f>SUM(F114:F116)</f>
        <v>590</v>
      </c>
      <c r="G113" s="67">
        <f>F101</f>
        <v>505</v>
      </c>
      <c r="H113" s="68" t="str">
        <f>B101</f>
        <v>Maanteed</v>
      </c>
      <c r="I113" s="112">
        <f>SUM(I114:I116)</f>
        <v>515</v>
      </c>
      <c r="J113" s="70">
        <f>SUM(J114:J116)</f>
        <v>573</v>
      </c>
      <c r="K113" s="67">
        <f>J97</f>
        <v>515</v>
      </c>
      <c r="L113" s="68" t="str">
        <f>B97</f>
        <v>IsoVent Ehitus</v>
      </c>
      <c r="M113" s="73">
        <f>SUM(M114:M116)</f>
        <v>627</v>
      </c>
      <c r="N113" s="67">
        <f>SUM(N114:N116)</f>
        <v>685</v>
      </c>
      <c r="O113" s="67">
        <f>N117</f>
        <v>534</v>
      </c>
      <c r="P113" s="68" t="str">
        <f>B117</f>
        <v>Rägavere vald</v>
      </c>
      <c r="Q113" s="73">
        <f>SUM(Q114:Q116)</f>
        <v>522</v>
      </c>
      <c r="R113" s="67">
        <f>SUM(R114:R116)</f>
        <v>580</v>
      </c>
      <c r="S113" s="67">
        <f>R109</f>
        <v>581</v>
      </c>
      <c r="T113" s="68" t="str">
        <f>B109</f>
        <v>Rakvere LV</v>
      </c>
      <c r="U113" s="73">
        <f>SUM(U114:U116)</f>
        <v>464</v>
      </c>
      <c r="V113" s="67">
        <f>SUM(V114:V116)</f>
        <v>522</v>
      </c>
      <c r="W113" s="67">
        <f>V105</f>
        <v>609</v>
      </c>
      <c r="X113" s="68" t="str">
        <f>B105</f>
        <v>Eesti Raudtee</v>
      </c>
      <c r="Y113" s="74">
        <f t="shared" si="3"/>
        <v>2950</v>
      </c>
      <c r="Z113" s="72">
        <f>SUM(Z114:Z116)</f>
        <v>2660</v>
      </c>
      <c r="AA113" s="92">
        <f>AVERAGE(AA114,AA115,AA116)</f>
        <v>196.66666666666666</v>
      </c>
      <c r="AB113" s="76">
        <f>AVERAGE(AB114,AB115,AB116)</f>
        <v>177.33333333333334</v>
      </c>
      <c r="AC113" s="330">
        <f>G114+K114+O114+S114+W114</f>
        <v>3</v>
      </c>
    </row>
    <row r="114" spans="2:29" s="63" customFormat="1" ht="17.25" customHeight="1">
      <c r="B114" s="333" t="s">
        <v>132</v>
      </c>
      <c r="C114" s="334"/>
      <c r="D114" s="77">
        <v>22</v>
      </c>
      <c r="E114" s="80">
        <v>188</v>
      </c>
      <c r="F114" s="79">
        <f>D114+E114</f>
        <v>210</v>
      </c>
      <c r="G114" s="335">
        <v>1</v>
      </c>
      <c r="H114" s="336"/>
      <c r="I114" s="80">
        <v>181</v>
      </c>
      <c r="J114" s="79">
        <f>D114+I114</f>
        <v>203</v>
      </c>
      <c r="K114" s="335">
        <v>1</v>
      </c>
      <c r="L114" s="336"/>
      <c r="M114" s="80">
        <v>182</v>
      </c>
      <c r="N114" s="79">
        <f>D114+M114</f>
        <v>204</v>
      </c>
      <c r="O114" s="335">
        <v>1</v>
      </c>
      <c r="P114" s="336"/>
      <c r="Q114" s="78">
        <v>189</v>
      </c>
      <c r="R114" s="81">
        <f>D114+Q114</f>
        <v>211</v>
      </c>
      <c r="S114" s="335">
        <v>0</v>
      </c>
      <c r="T114" s="336"/>
      <c r="U114" s="78">
        <v>155</v>
      </c>
      <c r="V114" s="81">
        <f>D114+U114</f>
        <v>177</v>
      </c>
      <c r="W114" s="335">
        <v>0</v>
      </c>
      <c r="X114" s="336"/>
      <c r="Y114" s="79">
        <f t="shared" si="3"/>
        <v>1005</v>
      </c>
      <c r="Z114" s="80">
        <f>E114+I114+M114+Q114+U114</f>
        <v>895</v>
      </c>
      <c r="AA114" s="82">
        <f>AVERAGE(F114,J114,N114,R114,V114)</f>
        <v>201</v>
      </c>
      <c r="AB114" s="83">
        <f>AVERAGE(F114,J114,N114,R114,V114)-D114</f>
        <v>179</v>
      </c>
      <c r="AC114" s="331"/>
    </row>
    <row r="115" spans="2:29" s="63" customFormat="1" ht="17.25" customHeight="1">
      <c r="B115" s="333" t="s">
        <v>131</v>
      </c>
      <c r="C115" s="334"/>
      <c r="D115" s="77">
        <v>23</v>
      </c>
      <c r="E115" s="78">
        <v>158</v>
      </c>
      <c r="F115" s="79">
        <f>D115+E115</f>
        <v>181</v>
      </c>
      <c r="G115" s="337"/>
      <c r="H115" s="338"/>
      <c r="I115" s="80">
        <v>146</v>
      </c>
      <c r="J115" s="79">
        <f>D115+I115</f>
        <v>169</v>
      </c>
      <c r="K115" s="337"/>
      <c r="L115" s="338"/>
      <c r="M115" s="80">
        <v>223</v>
      </c>
      <c r="N115" s="79">
        <f>D115+M115</f>
        <v>246</v>
      </c>
      <c r="O115" s="337"/>
      <c r="P115" s="338"/>
      <c r="Q115" s="78">
        <v>175</v>
      </c>
      <c r="R115" s="81">
        <f>D115+Q115</f>
        <v>198</v>
      </c>
      <c r="S115" s="337"/>
      <c r="T115" s="338"/>
      <c r="U115" s="78">
        <v>132</v>
      </c>
      <c r="V115" s="81">
        <f>D115+U115</f>
        <v>155</v>
      </c>
      <c r="W115" s="337"/>
      <c r="X115" s="338"/>
      <c r="Y115" s="79">
        <f t="shared" si="3"/>
        <v>949</v>
      </c>
      <c r="Z115" s="80">
        <f>E115+I115+M115+Q115+U115</f>
        <v>834</v>
      </c>
      <c r="AA115" s="82">
        <f>AVERAGE(F115,J115,N115,R115,V115)</f>
        <v>189.8</v>
      </c>
      <c r="AB115" s="83">
        <f>AVERAGE(F115,J115,N115,R115,V115)-D115</f>
        <v>166.8</v>
      </c>
      <c r="AC115" s="331"/>
    </row>
    <row r="116" spans="2:29" s="63" customFormat="1" ht="17.25" customHeight="1" thickBot="1">
      <c r="B116" s="341" t="s">
        <v>130</v>
      </c>
      <c r="C116" s="342"/>
      <c r="D116" s="84">
        <v>13</v>
      </c>
      <c r="E116" s="85">
        <v>186</v>
      </c>
      <c r="F116" s="79">
        <f>D116+E116</f>
        <v>199</v>
      </c>
      <c r="G116" s="339"/>
      <c r="H116" s="340"/>
      <c r="I116" s="87">
        <v>188</v>
      </c>
      <c r="J116" s="86">
        <f>D116+I116</f>
        <v>201</v>
      </c>
      <c r="K116" s="339"/>
      <c r="L116" s="340"/>
      <c r="M116" s="87">
        <v>222</v>
      </c>
      <c r="N116" s="86">
        <f>D116+M116</f>
        <v>235</v>
      </c>
      <c r="O116" s="339"/>
      <c r="P116" s="340"/>
      <c r="Q116" s="85">
        <v>158</v>
      </c>
      <c r="R116" s="86">
        <f>D116+Q116</f>
        <v>171</v>
      </c>
      <c r="S116" s="339"/>
      <c r="T116" s="340"/>
      <c r="U116" s="85">
        <v>177</v>
      </c>
      <c r="V116" s="86">
        <f>D116+U116</f>
        <v>190</v>
      </c>
      <c r="W116" s="339"/>
      <c r="X116" s="340"/>
      <c r="Y116" s="86">
        <f t="shared" si="3"/>
        <v>996</v>
      </c>
      <c r="Z116" s="87">
        <f>E116+I116+M116+Q116+U116</f>
        <v>931</v>
      </c>
      <c r="AA116" s="88">
        <f>AVERAGE(F116,J116,N116,R116,V116)</f>
        <v>199.2</v>
      </c>
      <c r="AB116" s="89">
        <f>AVERAGE(F116,J116,N116,R116,V116)-D116</f>
        <v>186.2</v>
      </c>
      <c r="AC116" s="332"/>
    </row>
    <row r="117" spans="2:29" s="63" customFormat="1" ht="49.5" customHeight="1">
      <c r="B117" s="328" t="s">
        <v>76</v>
      </c>
      <c r="C117" s="329"/>
      <c r="D117" s="64">
        <f>SUM(D118:D120)</f>
        <v>172</v>
      </c>
      <c r="E117" s="65">
        <f>SUM(E118:E120)</f>
        <v>386</v>
      </c>
      <c r="F117" s="93">
        <f>SUM(F118:F120)</f>
        <v>558</v>
      </c>
      <c r="G117" s="93">
        <f>F97</f>
        <v>543</v>
      </c>
      <c r="H117" s="71" t="str">
        <f>B97</f>
        <v>IsoVent Ehitus</v>
      </c>
      <c r="I117" s="69">
        <f>SUM(I118:I120)</f>
        <v>408</v>
      </c>
      <c r="J117" s="70">
        <f>SUM(J118:J120)</f>
        <v>580</v>
      </c>
      <c r="K117" s="67">
        <f>J105</f>
        <v>551</v>
      </c>
      <c r="L117" s="68" t="str">
        <f>B105</f>
        <v>Eesti Raudtee</v>
      </c>
      <c r="M117" s="73">
        <f>SUM(M118:M120)</f>
        <v>362</v>
      </c>
      <c r="N117" s="67">
        <f>SUM(N118:N120)</f>
        <v>534</v>
      </c>
      <c r="O117" s="67">
        <f>N113</f>
        <v>685</v>
      </c>
      <c r="P117" s="68" t="str">
        <f>B113</f>
        <v>Dan Arpo</v>
      </c>
      <c r="Q117" s="73">
        <f>SUM(Q118:Q120)</f>
        <v>426</v>
      </c>
      <c r="R117" s="67">
        <f>SUM(R118:R120)</f>
        <v>598</v>
      </c>
      <c r="S117" s="67">
        <f>R101</f>
        <v>594</v>
      </c>
      <c r="T117" s="68" t="str">
        <f>B101</f>
        <v>Maanteed</v>
      </c>
      <c r="U117" s="73">
        <f>SUM(U118:U120)</f>
        <v>351</v>
      </c>
      <c r="V117" s="67">
        <f>SUM(V118:V120)</f>
        <v>523</v>
      </c>
      <c r="W117" s="67">
        <f>V109</f>
        <v>555</v>
      </c>
      <c r="X117" s="68" t="str">
        <f>B109</f>
        <v>Rakvere LV</v>
      </c>
      <c r="Y117" s="74">
        <f t="shared" si="3"/>
        <v>2793</v>
      </c>
      <c r="Z117" s="72">
        <f>SUM(Z118:Z120)</f>
        <v>1933</v>
      </c>
      <c r="AA117" s="92">
        <f>AVERAGE(AA118,AA119,AA120)</f>
        <v>186.20000000000002</v>
      </c>
      <c r="AB117" s="76">
        <f>AVERAGE(AB118,AB119,AB120)</f>
        <v>128.86666666666667</v>
      </c>
      <c r="AC117" s="330">
        <f>G118+K118+O118+S118+W118</f>
        <v>3</v>
      </c>
    </row>
    <row r="118" spans="2:29" s="63" customFormat="1" ht="18.75" customHeight="1">
      <c r="B118" s="333" t="s">
        <v>114</v>
      </c>
      <c r="C118" s="334"/>
      <c r="D118" s="77">
        <v>55</v>
      </c>
      <c r="E118" s="78">
        <v>141</v>
      </c>
      <c r="F118" s="79">
        <f>D118+E118</f>
        <v>196</v>
      </c>
      <c r="G118" s="335">
        <v>1</v>
      </c>
      <c r="H118" s="336"/>
      <c r="I118" s="80">
        <v>120</v>
      </c>
      <c r="J118" s="79">
        <f>D118+I118</f>
        <v>175</v>
      </c>
      <c r="K118" s="335">
        <v>1</v>
      </c>
      <c r="L118" s="336"/>
      <c r="M118" s="80">
        <v>89</v>
      </c>
      <c r="N118" s="79">
        <f>D118+M118</f>
        <v>144</v>
      </c>
      <c r="O118" s="335">
        <v>0</v>
      </c>
      <c r="P118" s="336"/>
      <c r="Q118" s="78">
        <v>124</v>
      </c>
      <c r="R118" s="81">
        <f>D118+Q118</f>
        <v>179</v>
      </c>
      <c r="S118" s="335">
        <v>1</v>
      </c>
      <c r="T118" s="336"/>
      <c r="U118" s="78">
        <v>143</v>
      </c>
      <c r="V118" s="81">
        <f>D118+U118</f>
        <v>198</v>
      </c>
      <c r="W118" s="335">
        <v>0</v>
      </c>
      <c r="X118" s="336"/>
      <c r="Y118" s="79">
        <f>F118+J118+N118+R118+V118</f>
        <v>892</v>
      </c>
      <c r="Z118" s="80">
        <f>E118+I118+M118+Q118+U118</f>
        <v>617</v>
      </c>
      <c r="AA118" s="82">
        <f>AVERAGE(F118,J118,N118,R118,V118)</f>
        <v>178.4</v>
      </c>
      <c r="AB118" s="83">
        <f>AVERAGE(F118,J118,N118,R118,V118)-D118</f>
        <v>123.4</v>
      </c>
      <c r="AC118" s="331"/>
    </row>
    <row r="119" spans="2:29" s="63" customFormat="1" ht="18" customHeight="1">
      <c r="B119" s="333" t="s">
        <v>115</v>
      </c>
      <c r="C119" s="334"/>
      <c r="D119" s="77">
        <v>60</v>
      </c>
      <c r="E119" s="78">
        <v>122</v>
      </c>
      <c r="F119" s="79">
        <f>D119+E119</f>
        <v>182</v>
      </c>
      <c r="G119" s="337"/>
      <c r="H119" s="338"/>
      <c r="I119" s="80">
        <v>139</v>
      </c>
      <c r="J119" s="79">
        <f>D119+I119</f>
        <v>199</v>
      </c>
      <c r="K119" s="337"/>
      <c r="L119" s="338"/>
      <c r="M119" s="80">
        <v>165</v>
      </c>
      <c r="N119" s="79">
        <f>D119+M119</f>
        <v>225</v>
      </c>
      <c r="O119" s="337"/>
      <c r="P119" s="338"/>
      <c r="Q119" s="78">
        <v>124</v>
      </c>
      <c r="R119" s="81">
        <f>D119+Q119</f>
        <v>184</v>
      </c>
      <c r="S119" s="337"/>
      <c r="T119" s="338"/>
      <c r="U119" s="78">
        <v>96</v>
      </c>
      <c r="V119" s="81">
        <f>D119+U119</f>
        <v>156</v>
      </c>
      <c r="W119" s="337"/>
      <c r="X119" s="338"/>
      <c r="Y119" s="79">
        <f>F119+J119+N119+R119+V119</f>
        <v>946</v>
      </c>
      <c r="Z119" s="80">
        <f>E119+I119+M119+Q119+U119</f>
        <v>646</v>
      </c>
      <c r="AA119" s="82">
        <f>AVERAGE(F119,J119,N119,R119,V119)</f>
        <v>189.2</v>
      </c>
      <c r="AB119" s="83">
        <f>AVERAGE(F119,J119,N119,R119,V119)-D119</f>
        <v>129.2</v>
      </c>
      <c r="AC119" s="331"/>
    </row>
    <row r="120" spans="2:29" s="63" customFormat="1" ht="18" customHeight="1" thickBot="1">
      <c r="B120" s="341" t="s">
        <v>116</v>
      </c>
      <c r="C120" s="342"/>
      <c r="D120" s="84">
        <v>57</v>
      </c>
      <c r="E120" s="85">
        <v>123</v>
      </c>
      <c r="F120" s="86">
        <f>D120+E120</f>
        <v>180</v>
      </c>
      <c r="G120" s="339"/>
      <c r="H120" s="340"/>
      <c r="I120" s="87">
        <v>149</v>
      </c>
      <c r="J120" s="86">
        <f>D120+I120</f>
        <v>206</v>
      </c>
      <c r="K120" s="339"/>
      <c r="L120" s="340"/>
      <c r="M120" s="87">
        <v>108</v>
      </c>
      <c r="N120" s="86">
        <f>D120+M120</f>
        <v>165</v>
      </c>
      <c r="O120" s="339"/>
      <c r="P120" s="340"/>
      <c r="Q120" s="87">
        <v>178</v>
      </c>
      <c r="R120" s="86">
        <f>D120+Q120</f>
        <v>235</v>
      </c>
      <c r="S120" s="339"/>
      <c r="T120" s="340"/>
      <c r="U120" s="87">
        <v>112</v>
      </c>
      <c r="V120" s="86">
        <f>D120+U120</f>
        <v>169</v>
      </c>
      <c r="W120" s="339"/>
      <c r="X120" s="340"/>
      <c r="Y120" s="86">
        <f>F120+J120+N120+R120+V120</f>
        <v>955</v>
      </c>
      <c r="Z120" s="87">
        <f>E120+I120+M120+Q120+U120</f>
        <v>670</v>
      </c>
      <c r="AA120" s="88">
        <f>AVERAGE(F120,J120,N120,R120,V120)</f>
        <v>191</v>
      </c>
      <c r="AB120" s="89">
        <f>AVERAGE(F120,J120,N120,R120,V120)-D120</f>
        <v>134</v>
      </c>
      <c r="AC120" s="332"/>
    </row>
    <row r="121" spans="2:29" s="63" customFormat="1" ht="18">
      <c r="B121" s="115"/>
      <c r="C121" s="115"/>
      <c r="D121" s="100"/>
      <c r="E121" s="101"/>
      <c r="F121" s="102"/>
      <c r="G121" s="103"/>
      <c r="H121" s="103"/>
      <c r="I121" s="101"/>
      <c r="J121" s="102"/>
      <c r="K121" s="103"/>
      <c r="L121" s="103"/>
      <c r="M121" s="101"/>
      <c r="N121" s="102"/>
      <c r="O121" s="103"/>
      <c r="P121" s="103"/>
      <c r="Q121" s="101"/>
      <c r="R121" s="102"/>
      <c r="S121" s="103"/>
      <c r="T121" s="103"/>
      <c r="U121" s="101"/>
      <c r="V121" s="102"/>
      <c r="W121" s="103"/>
      <c r="X121" s="103"/>
      <c r="Y121" s="102"/>
      <c r="Z121" s="113"/>
      <c r="AA121" s="105"/>
      <c r="AB121" s="104"/>
      <c r="AC121" s="106"/>
    </row>
    <row r="122" spans="2:29" ht="22.5" customHeight="1">
      <c r="B122" s="1"/>
      <c r="C122" s="1"/>
      <c r="D122" s="1"/>
      <c r="E122" s="42"/>
      <c r="F122" s="4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0.75" customHeight="1">
      <c r="B123" s="233"/>
      <c r="C123" s="1"/>
      <c r="D123" s="1"/>
      <c r="E123" s="42"/>
      <c r="F123" s="358" t="s">
        <v>88</v>
      </c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1"/>
      <c r="T123" s="1"/>
      <c r="U123" s="1"/>
      <c r="V123" s="1"/>
      <c r="W123" s="359" t="s">
        <v>59</v>
      </c>
      <c r="X123" s="359"/>
      <c r="Y123" s="359"/>
      <c r="Z123" s="359"/>
      <c r="AA123" s="1"/>
      <c r="AB123" s="1"/>
      <c r="AC123" s="1"/>
    </row>
    <row r="124" spans="2:29" ht="39.75" customHeight="1" thickBot="1">
      <c r="B124" s="234" t="s">
        <v>93</v>
      </c>
      <c r="C124" s="232"/>
      <c r="D124" s="1"/>
      <c r="E124" s="42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1"/>
      <c r="T124" s="1"/>
      <c r="U124" s="1"/>
      <c r="V124" s="1"/>
      <c r="W124" s="360"/>
      <c r="X124" s="360"/>
      <c r="Y124" s="360"/>
      <c r="Z124" s="360"/>
      <c r="AA124" s="1"/>
      <c r="AB124" s="1"/>
      <c r="AC124" s="1"/>
    </row>
    <row r="125" spans="2:29" s="44" customFormat="1" ht="17.25" customHeight="1">
      <c r="B125" s="356" t="s">
        <v>1</v>
      </c>
      <c r="C125" s="357"/>
      <c r="D125" s="117" t="s">
        <v>31</v>
      </c>
      <c r="E125" s="116"/>
      <c r="F125" s="48" t="s">
        <v>35</v>
      </c>
      <c r="G125" s="352" t="s">
        <v>36</v>
      </c>
      <c r="H125" s="352"/>
      <c r="I125" s="48"/>
      <c r="J125" s="48" t="s">
        <v>37</v>
      </c>
      <c r="K125" s="352" t="s">
        <v>36</v>
      </c>
      <c r="L125" s="352"/>
      <c r="M125" s="48"/>
      <c r="N125" s="48" t="s">
        <v>38</v>
      </c>
      <c r="O125" s="352" t="s">
        <v>36</v>
      </c>
      <c r="P125" s="352"/>
      <c r="Q125" s="48"/>
      <c r="R125" s="48" t="s">
        <v>39</v>
      </c>
      <c r="S125" s="352" t="s">
        <v>36</v>
      </c>
      <c r="T125" s="352"/>
      <c r="U125" s="49"/>
      <c r="V125" s="48" t="s">
        <v>40</v>
      </c>
      <c r="W125" s="352" t="s">
        <v>36</v>
      </c>
      <c r="X125" s="352"/>
      <c r="Y125" s="48" t="s">
        <v>41</v>
      </c>
      <c r="Z125" s="50"/>
      <c r="AA125" s="108" t="s">
        <v>42</v>
      </c>
      <c r="AB125" s="52" t="s">
        <v>43</v>
      </c>
      <c r="AC125" s="53" t="s">
        <v>41</v>
      </c>
    </row>
    <row r="126" spans="2:29" s="44" customFormat="1" ht="17.25" customHeight="1" thickBot="1">
      <c r="B126" s="353" t="s">
        <v>44</v>
      </c>
      <c r="C126" s="354"/>
      <c r="D126" s="119"/>
      <c r="E126" s="118"/>
      <c r="F126" s="55" t="s">
        <v>45</v>
      </c>
      <c r="G126" s="355" t="s">
        <v>46</v>
      </c>
      <c r="H126" s="355"/>
      <c r="I126" s="55"/>
      <c r="J126" s="55" t="s">
        <v>45</v>
      </c>
      <c r="K126" s="355" t="s">
        <v>46</v>
      </c>
      <c r="L126" s="355"/>
      <c r="M126" s="55"/>
      <c r="N126" s="55" t="s">
        <v>45</v>
      </c>
      <c r="O126" s="355" t="s">
        <v>46</v>
      </c>
      <c r="P126" s="355"/>
      <c r="Q126" s="55"/>
      <c r="R126" s="55" t="s">
        <v>45</v>
      </c>
      <c r="S126" s="355" t="s">
        <v>46</v>
      </c>
      <c r="T126" s="355"/>
      <c r="U126" s="57"/>
      <c r="V126" s="55" t="s">
        <v>45</v>
      </c>
      <c r="W126" s="355" t="s">
        <v>46</v>
      </c>
      <c r="X126" s="355"/>
      <c r="Y126" s="55" t="s">
        <v>45</v>
      </c>
      <c r="Z126" s="59" t="s">
        <v>47</v>
      </c>
      <c r="AA126" s="60" t="s">
        <v>48</v>
      </c>
      <c r="AB126" s="61" t="s">
        <v>49</v>
      </c>
      <c r="AC126" s="120" t="s">
        <v>50</v>
      </c>
    </row>
    <row r="127" spans="2:29" s="63" customFormat="1" ht="49.5" customHeight="1">
      <c r="B127" s="346" t="s">
        <v>112</v>
      </c>
      <c r="C127" s="347"/>
      <c r="D127" s="90">
        <f>SUM(D128:D130)</f>
        <v>71</v>
      </c>
      <c r="E127" s="65">
        <f>SUM(E128:E130)</f>
        <v>465</v>
      </c>
      <c r="F127" s="66">
        <f>SUM(F128:F130)</f>
        <v>536</v>
      </c>
      <c r="G127" s="67">
        <f>F147</f>
        <v>536</v>
      </c>
      <c r="H127" s="68" t="str">
        <f>B147</f>
        <v>FEB</v>
      </c>
      <c r="I127" s="112">
        <f>SUM(I128:I130)</f>
        <v>396</v>
      </c>
      <c r="J127" s="70">
        <f>SUM(J128:J130)</f>
        <v>467</v>
      </c>
      <c r="K127" s="70">
        <f>J143</f>
        <v>525</v>
      </c>
      <c r="L127" s="68" t="str">
        <f>B143</f>
        <v>Bellus Furniture</v>
      </c>
      <c r="M127" s="73">
        <f>SUM(M128:M130)</f>
        <v>412</v>
      </c>
      <c r="N127" s="67">
        <f>SUM(N128:N130)</f>
        <v>483</v>
      </c>
      <c r="O127" s="67">
        <f>N139</f>
        <v>575</v>
      </c>
      <c r="P127" s="68" t="str">
        <f>B139</f>
        <v>Verx</v>
      </c>
      <c r="Q127" s="73">
        <f>SUM(Q128:Q130)</f>
        <v>429</v>
      </c>
      <c r="R127" s="67">
        <f>SUM(R128:R130)</f>
        <v>500</v>
      </c>
      <c r="S127" s="67">
        <f>R135</f>
        <v>493</v>
      </c>
      <c r="T127" s="68" t="str">
        <f>B135</f>
        <v>Temper</v>
      </c>
      <c r="U127" s="73">
        <f>SUM(U128:U130)</f>
        <v>401</v>
      </c>
      <c r="V127" s="67">
        <f>SUM(V128:V130)</f>
        <v>472</v>
      </c>
      <c r="W127" s="67">
        <f>V131</f>
        <v>510</v>
      </c>
      <c r="X127" s="68" t="str">
        <f>B131</f>
        <v>Elion</v>
      </c>
      <c r="Y127" s="91">
        <f>F127+J127+N127+R127+V127</f>
        <v>2458</v>
      </c>
      <c r="Z127" s="73">
        <f>SUM(Z128:Z130)</f>
        <v>2103</v>
      </c>
      <c r="AA127" s="75">
        <f>AVERAGE(AA128,AA129,AA130)</f>
        <v>163.86666666666667</v>
      </c>
      <c r="AB127" s="121">
        <f>AVERAGE(AB128,AB129,AB130)</f>
        <v>140.20000000000002</v>
      </c>
      <c r="AC127" s="331">
        <f>G128+K128+O128+S128+W128</f>
        <v>1.5</v>
      </c>
    </row>
    <row r="128" spans="2:29" s="63" customFormat="1" ht="17.25" customHeight="1">
      <c r="B128" s="348" t="s">
        <v>110</v>
      </c>
      <c r="C128" s="349"/>
      <c r="D128" s="77">
        <v>24</v>
      </c>
      <c r="E128" s="78">
        <v>85</v>
      </c>
      <c r="F128" s="81">
        <f>D128+E128</f>
        <v>109</v>
      </c>
      <c r="G128" s="335">
        <v>0.5</v>
      </c>
      <c r="H128" s="336"/>
      <c r="I128" s="80">
        <v>100</v>
      </c>
      <c r="J128" s="79">
        <f>D128+I128</f>
        <v>124</v>
      </c>
      <c r="K128" s="335">
        <v>0</v>
      </c>
      <c r="L128" s="336"/>
      <c r="M128" s="80">
        <v>117</v>
      </c>
      <c r="N128" s="79">
        <f>D128+M128</f>
        <v>141</v>
      </c>
      <c r="O128" s="335">
        <v>0</v>
      </c>
      <c r="P128" s="336"/>
      <c r="Q128" s="80">
        <v>111</v>
      </c>
      <c r="R128" s="81">
        <f>D128+Q128</f>
        <v>135</v>
      </c>
      <c r="S128" s="335">
        <v>1</v>
      </c>
      <c r="T128" s="336"/>
      <c r="U128" s="78">
        <v>133</v>
      </c>
      <c r="V128" s="81">
        <f>D128+U128</f>
        <v>157</v>
      </c>
      <c r="W128" s="335">
        <v>0</v>
      </c>
      <c r="X128" s="336"/>
      <c r="Y128" s="79">
        <f>F128+J128+N128+R128+V128</f>
        <v>666</v>
      </c>
      <c r="Z128" s="80">
        <f>E128+I128+M128+Q128+U128</f>
        <v>546</v>
      </c>
      <c r="AA128" s="82">
        <f>AVERAGE(F128,J128,N128,R128,V128)</f>
        <v>133.2</v>
      </c>
      <c r="AB128" s="83">
        <f>AVERAGE(F128,J128,N128,R128,V128)-D128</f>
        <v>109.19999999999999</v>
      </c>
      <c r="AC128" s="331"/>
    </row>
    <row r="129" spans="2:29" s="63" customFormat="1" ht="17.25" customHeight="1">
      <c r="B129" s="122" t="s">
        <v>111</v>
      </c>
      <c r="C129" s="123"/>
      <c r="D129" s="77">
        <v>33</v>
      </c>
      <c r="E129" s="78">
        <v>203</v>
      </c>
      <c r="F129" s="81">
        <f>D129+E129</f>
        <v>236</v>
      </c>
      <c r="G129" s="337"/>
      <c r="H129" s="338"/>
      <c r="I129" s="80">
        <v>135</v>
      </c>
      <c r="J129" s="79">
        <f>D129+I129</f>
        <v>168</v>
      </c>
      <c r="K129" s="337"/>
      <c r="L129" s="338"/>
      <c r="M129" s="80">
        <v>148</v>
      </c>
      <c r="N129" s="79">
        <f>D129+M129</f>
        <v>181</v>
      </c>
      <c r="O129" s="337"/>
      <c r="P129" s="338"/>
      <c r="Q129" s="78">
        <v>139</v>
      </c>
      <c r="R129" s="81">
        <f>D129+Q129</f>
        <v>172</v>
      </c>
      <c r="S129" s="337"/>
      <c r="T129" s="338"/>
      <c r="U129" s="78">
        <v>102</v>
      </c>
      <c r="V129" s="81">
        <f>D129+U129</f>
        <v>135</v>
      </c>
      <c r="W129" s="337"/>
      <c r="X129" s="338"/>
      <c r="Y129" s="79">
        <f>F129+J129+N129+R129+V129</f>
        <v>892</v>
      </c>
      <c r="Z129" s="80">
        <f>E129+I129+M129+Q129+U129</f>
        <v>727</v>
      </c>
      <c r="AA129" s="82">
        <f>AVERAGE(F129,J129,N129,R129,V129)</f>
        <v>178.4</v>
      </c>
      <c r="AB129" s="83">
        <f>AVERAGE(F129,J129,N129,R129,V129)-D129</f>
        <v>145.4</v>
      </c>
      <c r="AC129" s="331"/>
    </row>
    <row r="130" spans="2:29" s="63" customFormat="1" ht="17.25" customHeight="1" thickBot="1">
      <c r="B130" s="350" t="s">
        <v>109</v>
      </c>
      <c r="C130" s="351"/>
      <c r="D130" s="124">
        <v>14</v>
      </c>
      <c r="E130" s="85">
        <v>177</v>
      </c>
      <c r="F130" s="81">
        <f>D130+E130</f>
        <v>191</v>
      </c>
      <c r="G130" s="339"/>
      <c r="H130" s="340"/>
      <c r="I130" s="87">
        <v>161</v>
      </c>
      <c r="J130" s="79">
        <f>D130+I130</f>
        <v>175</v>
      </c>
      <c r="K130" s="339"/>
      <c r="L130" s="340"/>
      <c r="M130" s="80">
        <v>147</v>
      </c>
      <c r="N130" s="79">
        <f>D130+M130</f>
        <v>161</v>
      </c>
      <c r="O130" s="339"/>
      <c r="P130" s="340"/>
      <c r="Q130" s="78">
        <v>179</v>
      </c>
      <c r="R130" s="86">
        <f>D130+Q130</f>
        <v>193</v>
      </c>
      <c r="S130" s="339"/>
      <c r="T130" s="340"/>
      <c r="U130" s="78">
        <v>166</v>
      </c>
      <c r="V130" s="81">
        <f>D130+U130</f>
        <v>180</v>
      </c>
      <c r="W130" s="339"/>
      <c r="X130" s="340"/>
      <c r="Y130" s="86">
        <f>F130+J130+N130+R130+V130</f>
        <v>900</v>
      </c>
      <c r="Z130" s="87">
        <f>E130+I130+M130+Q130+U130</f>
        <v>830</v>
      </c>
      <c r="AA130" s="88">
        <f>AVERAGE(F130,J130,N130,R130,V130)</f>
        <v>180</v>
      </c>
      <c r="AB130" s="89">
        <f>AVERAGE(F130,J130,N130,R130,V130)-D130</f>
        <v>166</v>
      </c>
      <c r="AC130" s="332"/>
    </row>
    <row r="131" spans="2:29" s="63" customFormat="1" ht="49.5" customHeight="1" thickBot="1">
      <c r="B131" s="344" t="s">
        <v>63</v>
      </c>
      <c r="C131" s="345"/>
      <c r="D131" s="64">
        <f>SUM(D132:D134)</f>
        <v>180</v>
      </c>
      <c r="E131" s="110">
        <f>SUM(E132:E134)</f>
        <v>334</v>
      </c>
      <c r="F131" s="93">
        <f>SUM(F132:F134)</f>
        <v>514</v>
      </c>
      <c r="G131" s="93">
        <f>F143</f>
        <v>480</v>
      </c>
      <c r="H131" s="71" t="str">
        <f>B143</f>
        <v>Bellus Furniture</v>
      </c>
      <c r="I131" s="65">
        <f>SUM(I132:I134)</f>
        <v>299</v>
      </c>
      <c r="J131" s="93">
        <f>SUM(J132:J134)</f>
        <v>479</v>
      </c>
      <c r="K131" s="93">
        <f>J139</f>
        <v>589</v>
      </c>
      <c r="L131" s="71" t="str">
        <f>B139</f>
        <v>Verx</v>
      </c>
      <c r="M131" s="72">
        <f>SUM(M132:M134)</f>
        <v>327</v>
      </c>
      <c r="N131" s="94">
        <f>SUM(N132:N134)</f>
        <v>507</v>
      </c>
      <c r="O131" s="93">
        <f>N135</f>
        <v>462</v>
      </c>
      <c r="P131" s="71" t="str">
        <f>B135</f>
        <v>Temper</v>
      </c>
      <c r="Q131" s="72">
        <f>SUM(Q132:Q134)</f>
        <v>301</v>
      </c>
      <c r="R131" s="235">
        <f>SUM(R132:R134)</f>
        <v>481</v>
      </c>
      <c r="S131" s="93">
        <f>R147</f>
        <v>579</v>
      </c>
      <c r="T131" s="71" t="str">
        <f>B147</f>
        <v>FEB</v>
      </c>
      <c r="U131" s="72">
        <f>SUM(U132:U134)</f>
        <v>330</v>
      </c>
      <c r="V131" s="95">
        <f>SUM(V132:V134)</f>
        <v>510</v>
      </c>
      <c r="W131" s="93">
        <f>V127</f>
        <v>472</v>
      </c>
      <c r="X131" s="71" t="str">
        <f>B127</f>
        <v>O Kõrts</v>
      </c>
      <c r="Y131" s="74">
        <f>F131+J131+N131+R131+V131</f>
        <v>2491</v>
      </c>
      <c r="Z131" s="72">
        <f>SUM(Z132:Z134)</f>
        <v>1591</v>
      </c>
      <c r="AA131" s="92">
        <f>AVERAGE(AA132,AA133,AA134)</f>
        <v>166.06666666666666</v>
      </c>
      <c r="AB131" s="76">
        <f>AVERAGE(AB132,AB133,AB134)</f>
        <v>106.06666666666668</v>
      </c>
      <c r="AC131" s="330">
        <f>G132+K132+O132+S132+W132</f>
        <v>3</v>
      </c>
    </row>
    <row r="132" spans="2:29" s="63" customFormat="1" ht="17.25" customHeight="1">
      <c r="B132" s="122" t="s">
        <v>99</v>
      </c>
      <c r="C132" s="123"/>
      <c r="D132" s="77">
        <v>60</v>
      </c>
      <c r="E132" s="78">
        <v>109</v>
      </c>
      <c r="F132" s="81">
        <f>D132+E132</f>
        <v>169</v>
      </c>
      <c r="G132" s="335">
        <v>1</v>
      </c>
      <c r="H132" s="336"/>
      <c r="I132" s="80">
        <v>75</v>
      </c>
      <c r="J132" s="79">
        <f>D132+I132</f>
        <v>135</v>
      </c>
      <c r="K132" s="335">
        <v>0</v>
      </c>
      <c r="L132" s="336"/>
      <c r="M132" s="80">
        <v>140</v>
      </c>
      <c r="N132" s="79">
        <f>D132+M132</f>
        <v>200</v>
      </c>
      <c r="O132" s="335">
        <v>1</v>
      </c>
      <c r="P132" s="336"/>
      <c r="Q132" s="78">
        <v>96</v>
      </c>
      <c r="R132" s="70">
        <f>D132+Q132</f>
        <v>156</v>
      </c>
      <c r="S132" s="335">
        <v>0</v>
      </c>
      <c r="T132" s="336"/>
      <c r="U132" s="78">
        <v>92</v>
      </c>
      <c r="V132" s="81">
        <f>D132+U132</f>
        <v>152</v>
      </c>
      <c r="W132" s="335">
        <v>1</v>
      </c>
      <c r="X132" s="336"/>
      <c r="Y132" s="79">
        <f aca="true" t="shared" si="4" ref="Y132:Y147">F132+J132+N132+R132+V132</f>
        <v>812</v>
      </c>
      <c r="Z132" s="80">
        <f>E132+I132+M132+Q132+U132</f>
        <v>512</v>
      </c>
      <c r="AA132" s="82">
        <f>AVERAGE(F132,J132,N132,R132,V132)</f>
        <v>162.4</v>
      </c>
      <c r="AB132" s="83">
        <f>AVERAGE(F132,J132,N132,R132,V132)-D132</f>
        <v>102.4</v>
      </c>
      <c r="AC132" s="331"/>
    </row>
    <row r="133" spans="2:29" s="63" customFormat="1" ht="17.25" customHeight="1">
      <c r="B133" s="333" t="s">
        <v>100</v>
      </c>
      <c r="C133" s="334"/>
      <c r="D133" s="77">
        <v>60</v>
      </c>
      <c r="E133" s="78">
        <v>131</v>
      </c>
      <c r="F133" s="81">
        <f>D133+E133</f>
        <v>191</v>
      </c>
      <c r="G133" s="337"/>
      <c r="H133" s="338"/>
      <c r="I133" s="80">
        <v>113</v>
      </c>
      <c r="J133" s="79">
        <f>D133+I133</f>
        <v>173</v>
      </c>
      <c r="K133" s="337"/>
      <c r="L133" s="338"/>
      <c r="M133" s="80">
        <v>96</v>
      </c>
      <c r="N133" s="79">
        <f>D133+M133</f>
        <v>156</v>
      </c>
      <c r="O133" s="337"/>
      <c r="P133" s="338"/>
      <c r="Q133" s="78">
        <v>128</v>
      </c>
      <c r="R133" s="81">
        <f>D133+Q133</f>
        <v>188</v>
      </c>
      <c r="S133" s="337"/>
      <c r="T133" s="338"/>
      <c r="U133" s="78">
        <v>112</v>
      </c>
      <c r="V133" s="81">
        <f>D133+U133</f>
        <v>172</v>
      </c>
      <c r="W133" s="337"/>
      <c r="X133" s="338"/>
      <c r="Y133" s="79">
        <f t="shared" si="4"/>
        <v>880</v>
      </c>
      <c r="Z133" s="80">
        <f>E133+I133+M133+Q133+U133</f>
        <v>580</v>
      </c>
      <c r="AA133" s="82">
        <f>AVERAGE(F133,J133,N133,R133,V133)</f>
        <v>176</v>
      </c>
      <c r="AB133" s="83">
        <f>AVERAGE(F133,J133,N133,R133,V133)-D133</f>
        <v>116</v>
      </c>
      <c r="AC133" s="331"/>
    </row>
    <row r="134" spans="2:29" s="63" customFormat="1" ht="17.25" customHeight="1" thickBot="1">
      <c r="B134" s="341" t="s">
        <v>101</v>
      </c>
      <c r="C134" s="342"/>
      <c r="D134" s="77">
        <v>60</v>
      </c>
      <c r="E134" s="85">
        <v>94</v>
      </c>
      <c r="F134" s="81">
        <f>D134+E134</f>
        <v>154</v>
      </c>
      <c r="G134" s="339"/>
      <c r="H134" s="340"/>
      <c r="I134" s="87">
        <v>111</v>
      </c>
      <c r="J134" s="79">
        <f>D134+I134</f>
        <v>171</v>
      </c>
      <c r="K134" s="339"/>
      <c r="L134" s="340"/>
      <c r="M134" s="80">
        <v>91</v>
      </c>
      <c r="N134" s="79">
        <f>D134+M134</f>
        <v>151</v>
      </c>
      <c r="O134" s="339"/>
      <c r="P134" s="340"/>
      <c r="Q134" s="78">
        <v>77</v>
      </c>
      <c r="R134" s="81">
        <f>D134+Q134</f>
        <v>137</v>
      </c>
      <c r="S134" s="339"/>
      <c r="T134" s="340"/>
      <c r="U134" s="78">
        <v>126</v>
      </c>
      <c r="V134" s="81">
        <f>D134+U134</f>
        <v>186</v>
      </c>
      <c r="W134" s="339"/>
      <c r="X134" s="340"/>
      <c r="Y134" s="86">
        <f t="shared" si="4"/>
        <v>799</v>
      </c>
      <c r="Z134" s="87">
        <f>E134+I134+M134+Q134+U134</f>
        <v>499</v>
      </c>
      <c r="AA134" s="88">
        <f>AVERAGE(F134,J134,N134,R134,V134)</f>
        <v>159.8</v>
      </c>
      <c r="AB134" s="89">
        <f>AVERAGE(F134,J134,N134,R134,V134)-D134</f>
        <v>99.80000000000001</v>
      </c>
      <c r="AC134" s="332"/>
    </row>
    <row r="135" spans="2:29" s="63" customFormat="1" ht="49.5" customHeight="1">
      <c r="B135" s="344" t="s">
        <v>64</v>
      </c>
      <c r="C135" s="345"/>
      <c r="D135" s="64">
        <f>SUM(D136:D138)</f>
        <v>161</v>
      </c>
      <c r="E135" s="110">
        <f>SUM(E136:E138)</f>
        <v>341</v>
      </c>
      <c r="F135" s="93">
        <f>SUM(F136:F138)</f>
        <v>502</v>
      </c>
      <c r="G135" s="93">
        <f>F139</f>
        <v>563</v>
      </c>
      <c r="H135" s="71" t="str">
        <f>B139</f>
        <v>Verx</v>
      </c>
      <c r="I135" s="65">
        <f>SUM(I136:I138)</f>
        <v>373</v>
      </c>
      <c r="J135" s="93">
        <f>SUM(J136:J138)</f>
        <v>534</v>
      </c>
      <c r="K135" s="93">
        <f>J147</f>
        <v>569</v>
      </c>
      <c r="L135" s="71" t="str">
        <f>B147</f>
        <v>FEB</v>
      </c>
      <c r="M135" s="72">
        <f>SUM(M136:M138)</f>
        <v>301</v>
      </c>
      <c r="N135" s="94">
        <f>SUM(N136:N138)</f>
        <v>462</v>
      </c>
      <c r="O135" s="93">
        <f>N131</f>
        <v>507</v>
      </c>
      <c r="P135" s="71" t="str">
        <f>B131</f>
        <v>Elion</v>
      </c>
      <c r="Q135" s="72">
        <f>SUM(Q136:Q138)</f>
        <v>332</v>
      </c>
      <c r="R135" s="95">
        <f>SUM(R136:R138)</f>
        <v>493</v>
      </c>
      <c r="S135" s="93">
        <f>R127</f>
        <v>500</v>
      </c>
      <c r="T135" s="71" t="str">
        <f>B127</f>
        <v>O Kõrts</v>
      </c>
      <c r="U135" s="72">
        <f>SUM(U136:U138)</f>
        <v>347</v>
      </c>
      <c r="V135" s="94">
        <f>SUM(V136:V138)</f>
        <v>508</v>
      </c>
      <c r="W135" s="93">
        <f>V143</f>
        <v>516</v>
      </c>
      <c r="X135" s="71" t="str">
        <f>B143</f>
        <v>Bellus Furniture</v>
      </c>
      <c r="Y135" s="74">
        <f t="shared" si="4"/>
        <v>2499</v>
      </c>
      <c r="Z135" s="72">
        <f>SUM(Z136:Z138)</f>
        <v>1694</v>
      </c>
      <c r="AA135" s="92">
        <f>AVERAGE(AA136,AA137,AA138)</f>
        <v>166.6</v>
      </c>
      <c r="AB135" s="76">
        <f>AVERAGE(AB136,AB137,AB138)</f>
        <v>112.93333333333332</v>
      </c>
      <c r="AC135" s="330">
        <f>G136+K136+O136+S136+W136</f>
        <v>0</v>
      </c>
    </row>
    <row r="136" spans="2:29" s="63" customFormat="1" ht="17.25" customHeight="1">
      <c r="B136" s="333" t="s">
        <v>102</v>
      </c>
      <c r="C136" s="334"/>
      <c r="D136" s="77">
        <v>60</v>
      </c>
      <c r="E136" s="78">
        <v>90</v>
      </c>
      <c r="F136" s="81">
        <f>D136+E136</f>
        <v>150</v>
      </c>
      <c r="G136" s="335">
        <v>0</v>
      </c>
      <c r="H136" s="336"/>
      <c r="I136" s="80">
        <v>98</v>
      </c>
      <c r="J136" s="79">
        <f>D136+I136</f>
        <v>158</v>
      </c>
      <c r="K136" s="335">
        <v>0</v>
      </c>
      <c r="L136" s="336"/>
      <c r="M136" s="80">
        <v>89</v>
      </c>
      <c r="N136" s="79">
        <f>D136+M136</f>
        <v>149</v>
      </c>
      <c r="O136" s="335">
        <v>0</v>
      </c>
      <c r="P136" s="336"/>
      <c r="Q136" s="78">
        <v>88</v>
      </c>
      <c r="R136" s="81">
        <f>D136+Q136</f>
        <v>148</v>
      </c>
      <c r="S136" s="335">
        <v>0</v>
      </c>
      <c r="T136" s="336"/>
      <c r="U136" s="78">
        <v>125</v>
      </c>
      <c r="V136" s="81">
        <f>D136+U136</f>
        <v>185</v>
      </c>
      <c r="W136" s="335">
        <v>0</v>
      </c>
      <c r="X136" s="336"/>
      <c r="Y136" s="79">
        <f t="shared" si="4"/>
        <v>790</v>
      </c>
      <c r="Z136" s="80">
        <f>E136+I136+M136+Q136+U136</f>
        <v>490</v>
      </c>
      <c r="AA136" s="82">
        <f>AVERAGE(F136,J136,N136,R136,V136)</f>
        <v>158</v>
      </c>
      <c r="AB136" s="83">
        <f>AVERAGE(F136,J136,N136,R136,V136)-D136</f>
        <v>98</v>
      </c>
      <c r="AC136" s="331"/>
    </row>
    <row r="137" spans="2:29" s="63" customFormat="1" ht="17.25" customHeight="1">
      <c r="B137" s="333" t="s">
        <v>103</v>
      </c>
      <c r="C137" s="334"/>
      <c r="D137" s="77">
        <v>60</v>
      </c>
      <c r="E137" s="78">
        <v>88</v>
      </c>
      <c r="F137" s="81">
        <f>D137+E137</f>
        <v>148</v>
      </c>
      <c r="G137" s="337"/>
      <c r="H137" s="338"/>
      <c r="I137" s="80">
        <v>103</v>
      </c>
      <c r="J137" s="79">
        <f>D137+I137</f>
        <v>163</v>
      </c>
      <c r="K137" s="337"/>
      <c r="L137" s="338"/>
      <c r="M137" s="80">
        <v>89</v>
      </c>
      <c r="N137" s="79">
        <f>D137+M137</f>
        <v>149</v>
      </c>
      <c r="O137" s="337"/>
      <c r="P137" s="338"/>
      <c r="Q137" s="78">
        <v>93</v>
      </c>
      <c r="R137" s="81">
        <f>D137+Q137</f>
        <v>153</v>
      </c>
      <c r="S137" s="337"/>
      <c r="T137" s="338"/>
      <c r="U137" s="78">
        <v>85</v>
      </c>
      <c r="V137" s="81">
        <f>D137+U137</f>
        <v>145</v>
      </c>
      <c r="W137" s="337"/>
      <c r="X137" s="338"/>
      <c r="Y137" s="79">
        <f t="shared" si="4"/>
        <v>758</v>
      </c>
      <c r="Z137" s="80">
        <f>E137+I137+M137+Q137+U137</f>
        <v>458</v>
      </c>
      <c r="AA137" s="82">
        <f>AVERAGE(F137,J137,N137,R137,V137)</f>
        <v>151.6</v>
      </c>
      <c r="AB137" s="83">
        <f>AVERAGE(F137,J137,N137,R137,V137)-D137</f>
        <v>91.6</v>
      </c>
      <c r="AC137" s="331"/>
    </row>
    <row r="138" spans="2:29" s="63" customFormat="1" ht="17.25" customHeight="1" thickBot="1">
      <c r="B138" s="341" t="s">
        <v>104</v>
      </c>
      <c r="C138" s="342"/>
      <c r="D138" s="84">
        <v>41</v>
      </c>
      <c r="E138" s="85">
        <v>163</v>
      </c>
      <c r="F138" s="81">
        <f>D138+E138</f>
        <v>204</v>
      </c>
      <c r="G138" s="339"/>
      <c r="H138" s="340"/>
      <c r="I138" s="87">
        <v>172</v>
      </c>
      <c r="J138" s="79">
        <f>D138+I138</f>
        <v>213</v>
      </c>
      <c r="K138" s="339"/>
      <c r="L138" s="340"/>
      <c r="M138" s="87">
        <v>123</v>
      </c>
      <c r="N138" s="79">
        <f>D138+M138</f>
        <v>164</v>
      </c>
      <c r="O138" s="339"/>
      <c r="P138" s="340"/>
      <c r="Q138" s="78">
        <v>151</v>
      </c>
      <c r="R138" s="81">
        <f>D138+Q138</f>
        <v>192</v>
      </c>
      <c r="S138" s="339"/>
      <c r="T138" s="340"/>
      <c r="U138" s="78">
        <v>137</v>
      </c>
      <c r="V138" s="81">
        <f>D138+U138</f>
        <v>178</v>
      </c>
      <c r="W138" s="339"/>
      <c r="X138" s="340"/>
      <c r="Y138" s="86">
        <f t="shared" si="4"/>
        <v>951</v>
      </c>
      <c r="Z138" s="87">
        <f>E138+I138+M138+Q138+U138</f>
        <v>746</v>
      </c>
      <c r="AA138" s="88">
        <f>AVERAGE(F138,J138,N138,R138,V138)</f>
        <v>190.2</v>
      </c>
      <c r="AB138" s="89">
        <f>AVERAGE(F138,J138,N138,R138,V138)-D138</f>
        <v>149.2</v>
      </c>
      <c r="AC138" s="332"/>
    </row>
    <row r="139" spans="2:29" s="63" customFormat="1" ht="49.5" customHeight="1">
      <c r="B139" s="343" t="s">
        <v>65</v>
      </c>
      <c r="C139" s="323"/>
      <c r="D139" s="64">
        <f>SUM(D140:D142)</f>
        <v>53</v>
      </c>
      <c r="E139" s="110">
        <f>SUM(E140:E142)</f>
        <v>510</v>
      </c>
      <c r="F139" s="93">
        <f>SUM(F140:F142)</f>
        <v>563</v>
      </c>
      <c r="G139" s="93">
        <f>F135</f>
        <v>502</v>
      </c>
      <c r="H139" s="71" t="str">
        <f>B135</f>
        <v>Temper</v>
      </c>
      <c r="I139" s="65">
        <f>SUM(I140:I142)</f>
        <v>536</v>
      </c>
      <c r="J139" s="93">
        <f>SUM(J140:J142)</f>
        <v>589</v>
      </c>
      <c r="K139" s="93">
        <f>J131</f>
        <v>479</v>
      </c>
      <c r="L139" s="71" t="str">
        <f>B131</f>
        <v>Elion</v>
      </c>
      <c r="M139" s="73">
        <f>SUM(M140:M142)</f>
        <v>522</v>
      </c>
      <c r="N139" s="95">
        <f>SUM(N140:N142)</f>
        <v>575</v>
      </c>
      <c r="O139" s="93">
        <f>N127</f>
        <v>483</v>
      </c>
      <c r="P139" s="71" t="str">
        <f>B127</f>
        <v>O Kõrts</v>
      </c>
      <c r="Q139" s="72">
        <f>SUM(Q140:Q142)</f>
        <v>495</v>
      </c>
      <c r="R139" s="95">
        <f>SUM(R140:R142)</f>
        <v>548</v>
      </c>
      <c r="S139" s="93">
        <f>R143</f>
        <v>512</v>
      </c>
      <c r="T139" s="71" t="str">
        <f>B143</f>
        <v>Bellus Furniture</v>
      </c>
      <c r="U139" s="72">
        <f>SUM(U140:U142)</f>
        <v>516</v>
      </c>
      <c r="V139" s="95">
        <f>SUM(V140:V142)</f>
        <v>569</v>
      </c>
      <c r="W139" s="93">
        <f>V147</f>
        <v>519</v>
      </c>
      <c r="X139" s="71" t="str">
        <f>B147</f>
        <v>FEB</v>
      </c>
      <c r="Y139" s="74">
        <f t="shared" si="4"/>
        <v>2844</v>
      </c>
      <c r="Z139" s="72">
        <f>SUM(Z140:Z142)</f>
        <v>2579</v>
      </c>
      <c r="AA139" s="92">
        <f>AVERAGE(AA140,AA141,AA142)</f>
        <v>189.6</v>
      </c>
      <c r="AB139" s="76">
        <f>AVERAGE(AB140,AB141,AB142)</f>
        <v>171.9333333333333</v>
      </c>
      <c r="AC139" s="330">
        <f>G140+K140+O140+S140+W140</f>
        <v>5</v>
      </c>
    </row>
    <row r="140" spans="2:29" s="63" customFormat="1" ht="17.25" customHeight="1">
      <c r="B140" s="96" t="s">
        <v>97</v>
      </c>
      <c r="C140" s="97"/>
      <c r="D140" s="77">
        <v>1</v>
      </c>
      <c r="E140" s="80">
        <v>170</v>
      </c>
      <c r="F140" s="81">
        <f>D140+E140</f>
        <v>171</v>
      </c>
      <c r="G140" s="335">
        <v>1</v>
      </c>
      <c r="H140" s="336"/>
      <c r="I140" s="80">
        <v>180</v>
      </c>
      <c r="J140" s="79">
        <f>D140+I140</f>
        <v>181</v>
      </c>
      <c r="K140" s="335">
        <v>1</v>
      </c>
      <c r="L140" s="336"/>
      <c r="M140" s="80">
        <v>201</v>
      </c>
      <c r="N140" s="79">
        <f>D140+M140</f>
        <v>202</v>
      </c>
      <c r="O140" s="335">
        <v>1</v>
      </c>
      <c r="P140" s="336"/>
      <c r="Q140" s="78">
        <v>205</v>
      </c>
      <c r="R140" s="81">
        <f>D140+Q140</f>
        <v>206</v>
      </c>
      <c r="S140" s="335">
        <v>1</v>
      </c>
      <c r="T140" s="336"/>
      <c r="U140" s="78">
        <v>209</v>
      </c>
      <c r="V140" s="81">
        <f>D140+U140</f>
        <v>210</v>
      </c>
      <c r="W140" s="335">
        <v>1</v>
      </c>
      <c r="X140" s="336"/>
      <c r="Y140" s="79">
        <f t="shared" si="4"/>
        <v>970</v>
      </c>
      <c r="Z140" s="80">
        <f>E140+I140+M140+Q140+U140</f>
        <v>965</v>
      </c>
      <c r="AA140" s="82">
        <f>AVERAGE(F140,J140,N140,R140,V140)</f>
        <v>194</v>
      </c>
      <c r="AB140" s="83">
        <f>AVERAGE(F140,J140,N140,R140,V140)-D140</f>
        <v>193</v>
      </c>
      <c r="AC140" s="331"/>
    </row>
    <row r="141" spans="2:29" s="63" customFormat="1" ht="17.25" customHeight="1">
      <c r="B141" s="333" t="s">
        <v>98</v>
      </c>
      <c r="C141" s="334"/>
      <c r="D141" s="77">
        <v>40</v>
      </c>
      <c r="E141" s="98">
        <v>168</v>
      </c>
      <c r="F141" s="81">
        <f>D141+E141</f>
        <v>208</v>
      </c>
      <c r="G141" s="337"/>
      <c r="H141" s="338"/>
      <c r="I141" s="80">
        <v>173</v>
      </c>
      <c r="J141" s="79">
        <f>D141+I141</f>
        <v>213</v>
      </c>
      <c r="K141" s="337"/>
      <c r="L141" s="338"/>
      <c r="M141" s="80">
        <v>135</v>
      </c>
      <c r="N141" s="79">
        <f>D141+M141</f>
        <v>175</v>
      </c>
      <c r="O141" s="337"/>
      <c r="P141" s="338"/>
      <c r="Q141" s="78">
        <v>113</v>
      </c>
      <c r="R141" s="81">
        <f>D141+Q141</f>
        <v>153</v>
      </c>
      <c r="S141" s="337"/>
      <c r="T141" s="338"/>
      <c r="U141" s="78">
        <v>127</v>
      </c>
      <c r="V141" s="81">
        <f>D141+U141</f>
        <v>167</v>
      </c>
      <c r="W141" s="337"/>
      <c r="X141" s="338"/>
      <c r="Y141" s="79">
        <f t="shared" si="4"/>
        <v>916</v>
      </c>
      <c r="Z141" s="80">
        <f>E141+I141+M141+Q141+U141</f>
        <v>716</v>
      </c>
      <c r="AA141" s="82">
        <f>AVERAGE(F141,J141,N141,R141,V141)</f>
        <v>183.2</v>
      </c>
      <c r="AB141" s="83">
        <f>AVERAGE(F141,J141,N141,R141,V141)-D141</f>
        <v>143.2</v>
      </c>
      <c r="AC141" s="331"/>
    </row>
    <row r="142" spans="2:29" s="63" customFormat="1" ht="17.25" customHeight="1" thickBot="1">
      <c r="B142" s="341" t="s">
        <v>105</v>
      </c>
      <c r="C142" s="342"/>
      <c r="D142" s="84">
        <v>12</v>
      </c>
      <c r="E142" s="85">
        <v>172</v>
      </c>
      <c r="F142" s="81">
        <f>D142+E142</f>
        <v>184</v>
      </c>
      <c r="G142" s="339"/>
      <c r="H142" s="340"/>
      <c r="I142" s="87">
        <v>183</v>
      </c>
      <c r="J142" s="79">
        <f>D142+I142</f>
        <v>195</v>
      </c>
      <c r="K142" s="339"/>
      <c r="L142" s="340"/>
      <c r="M142" s="87">
        <v>186</v>
      </c>
      <c r="N142" s="79">
        <f>D142+M142</f>
        <v>198</v>
      </c>
      <c r="O142" s="339"/>
      <c r="P142" s="340"/>
      <c r="Q142" s="78">
        <v>177</v>
      </c>
      <c r="R142" s="81">
        <f>D142+Q142</f>
        <v>189</v>
      </c>
      <c r="S142" s="339"/>
      <c r="T142" s="340"/>
      <c r="U142" s="78">
        <v>180</v>
      </c>
      <c r="V142" s="81">
        <f>D142+U142</f>
        <v>192</v>
      </c>
      <c r="W142" s="339"/>
      <c r="X142" s="340"/>
      <c r="Y142" s="86">
        <f t="shared" si="4"/>
        <v>958</v>
      </c>
      <c r="Z142" s="87">
        <f>E142+I142+M142+Q142+U142</f>
        <v>898</v>
      </c>
      <c r="AA142" s="88">
        <f>AVERAGE(F142,J142,N142,R142,V142)</f>
        <v>191.6</v>
      </c>
      <c r="AB142" s="89">
        <f>AVERAGE(F142,J142,N142,R142,V142)-D142</f>
        <v>179.6</v>
      </c>
      <c r="AC142" s="332"/>
    </row>
    <row r="143" spans="2:29" s="63" customFormat="1" ht="48.75" customHeight="1">
      <c r="B143" s="328" t="s">
        <v>67</v>
      </c>
      <c r="C143" s="329"/>
      <c r="D143" s="64">
        <f>SUM(D144:D146)</f>
        <v>178</v>
      </c>
      <c r="E143" s="110">
        <f>SUM(E144:E146)</f>
        <v>302</v>
      </c>
      <c r="F143" s="93">
        <f>SUM(F144:F146)</f>
        <v>480</v>
      </c>
      <c r="G143" s="93">
        <f>F131</f>
        <v>514</v>
      </c>
      <c r="H143" s="71" t="str">
        <f>B131</f>
        <v>Elion</v>
      </c>
      <c r="I143" s="65">
        <f>SUM(I144:I146)</f>
        <v>347</v>
      </c>
      <c r="J143" s="93">
        <f>SUM(J144:J146)</f>
        <v>525</v>
      </c>
      <c r="K143" s="93">
        <f>J127</f>
        <v>467</v>
      </c>
      <c r="L143" s="71" t="str">
        <f>B127</f>
        <v>O Kõrts</v>
      </c>
      <c r="M143" s="73">
        <f>SUM(M144:M146)</f>
        <v>340</v>
      </c>
      <c r="N143" s="93">
        <f>SUM(N144:N146)</f>
        <v>518</v>
      </c>
      <c r="O143" s="93">
        <f>N147</f>
        <v>499</v>
      </c>
      <c r="P143" s="71" t="str">
        <f>B147</f>
        <v>FEB</v>
      </c>
      <c r="Q143" s="72">
        <f>SUM(Q144:Q146)</f>
        <v>334</v>
      </c>
      <c r="R143" s="94">
        <f>SUM(R144:R146)</f>
        <v>512</v>
      </c>
      <c r="S143" s="93">
        <f>R139</f>
        <v>548</v>
      </c>
      <c r="T143" s="71" t="str">
        <f>B139</f>
        <v>Verx</v>
      </c>
      <c r="U143" s="72">
        <f>SUM(U144:U146)</f>
        <v>338</v>
      </c>
      <c r="V143" s="94">
        <f>SUM(V144:V146)</f>
        <v>516</v>
      </c>
      <c r="W143" s="93">
        <f>V135</f>
        <v>508</v>
      </c>
      <c r="X143" s="71" t="str">
        <f>B135</f>
        <v>Temper</v>
      </c>
      <c r="Y143" s="74">
        <f t="shared" si="4"/>
        <v>2551</v>
      </c>
      <c r="Z143" s="72">
        <f>SUM(Z144:Z146)</f>
        <v>1661</v>
      </c>
      <c r="AA143" s="92">
        <f>AVERAGE(AA144,AA145,AA146)</f>
        <v>170.06666666666666</v>
      </c>
      <c r="AB143" s="76">
        <f>AVERAGE(AB144,AB145,AB146)</f>
        <v>110.73333333333335</v>
      </c>
      <c r="AC143" s="330">
        <f>G144+K144+O144+S144+W144</f>
        <v>3</v>
      </c>
    </row>
    <row r="144" spans="2:29" s="63" customFormat="1" ht="17.25" customHeight="1">
      <c r="B144" s="333" t="s">
        <v>94</v>
      </c>
      <c r="C144" s="334"/>
      <c r="D144" s="77">
        <v>60</v>
      </c>
      <c r="E144" s="80">
        <v>64</v>
      </c>
      <c r="F144" s="81">
        <f>D144+E144</f>
        <v>124</v>
      </c>
      <c r="G144" s="335">
        <v>0</v>
      </c>
      <c r="H144" s="336"/>
      <c r="I144" s="80">
        <v>111</v>
      </c>
      <c r="J144" s="79">
        <f>D144+I144</f>
        <v>171</v>
      </c>
      <c r="K144" s="335">
        <v>1</v>
      </c>
      <c r="L144" s="336"/>
      <c r="M144" s="80">
        <v>86</v>
      </c>
      <c r="N144" s="79">
        <f>D144+M144</f>
        <v>146</v>
      </c>
      <c r="O144" s="335">
        <v>1</v>
      </c>
      <c r="P144" s="336"/>
      <c r="Q144" s="78">
        <v>118</v>
      </c>
      <c r="R144" s="81">
        <f>D144+Q144</f>
        <v>178</v>
      </c>
      <c r="S144" s="335">
        <v>0</v>
      </c>
      <c r="T144" s="336"/>
      <c r="U144" s="78">
        <v>101</v>
      </c>
      <c r="V144" s="81">
        <f>D144+U144</f>
        <v>161</v>
      </c>
      <c r="W144" s="335">
        <v>1</v>
      </c>
      <c r="X144" s="336"/>
      <c r="Y144" s="79">
        <f t="shared" si="4"/>
        <v>780</v>
      </c>
      <c r="Z144" s="80">
        <f>E144+I144+M144+Q144+U144</f>
        <v>480</v>
      </c>
      <c r="AA144" s="82">
        <f>AVERAGE(F144,J144,N144,R144,V144)</f>
        <v>156</v>
      </c>
      <c r="AB144" s="83">
        <f>AVERAGE(F144,J144,N144,R144,V144)-D144</f>
        <v>96</v>
      </c>
      <c r="AC144" s="331"/>
    </row>
    <row r="145" spans="2:29" s="63" customFormat="1" ht="17.25" customHeight="1">
      <c r="B145" s="333" t="s">
        <v>95</v>
      </c>
      <c r="C145" s="334"/>
      <c r="D145" s="77">
        <v>60</v>
      </c>
      <c r="E145" s="78">
        <v>102</v>
      </c>
      <c r="F145" s="81">
        <f>D145+E145</f>
        <v>162</v>
      </c>
      <c r="G145" s="337"/>
      <c r="H145" s="338"/>
      <c r="I145" s="80">
        <v>129</v>
      </c>
      <c r="J145" s="79">
        <f>D145+I145</f>
        <v>189</v>
      </c>
      <c r="K145" s="337"/>
      <c r="L145" s="338"/>
      <c r="M145" s="80">
        <v>141</v>
      </c>
      <c r="N145" s="79">
        <f>D145+M145</f>
        <v>201</v>
      </c>
      <c r="O145" s="337"/>
      <c r="P145" s="338"/>
      <c r="Q145" s="78">
        <v>97</v>
      </c>
      <c r="R145" s="81">
        <f>D145+Q145</f>
        <v>157</v>
      </c>
      <c r="S145" s="337"/>
      <c r="T145" s="338"/>
      <c r="U145" s="78">
        <v>123</v>
      </c>
      <c r="V145" s="81">
        <f>D145+U145</f>
        <v>183</v>
      </c>
      <c r="W145" s="337"/>
      <c r="X145" s="338"/>
      <c r="Y145" s="79">
        <f t="shared" si="4"/>
        <v>892</v>
      </c>
      <c r="Z145" s="80">
        <f>E145+I145+M145+Q145+U145</f>
        <v>592</v>
      </c>
      <c r="AA145" s="82">
        <f>AVERAGE(F145,J145,N145,R145,V145)</f>
        <v>178.4</v>
      </c>
      <c r="AB145" s="83">
        <f>AVERAGE(F145,J145,N145,R145,V145)-D145</f>
        <v>118.4</v>
      </c>
      <c r="AC145" s="331"/>
    </row>
    <row r="146" spans="2:29" s="63" customFormat="1" ht="17.25" customHeight="1" thickBot="1">
      <c r="B146" s="341" t="s">
        <v>96</v>
      </c>
      <c r="C146" s="342"/>
      <c r="D146" s="77">
        <v>58</v>
      </c>
      <c r="E146" s="85">
        <v>136</v>
      </c>
      <c r="F146" s="81">
        <f>D146+E146</f>
        <v>194</v>
      </c>
      <c r="G146" s="339"/>
      <c r="H146" s="340"/>
      <c r="I146" s="87">
        <v>107</v>
      </c>
      <c r="J146" s="79">
        <f>D146+I146</f>
        <v>165</v>
      </c>
      <c r="K146" s="339"/>
      <c r="L146" s="340"/>
      <c r="M146" s="87">
        <v>113</v>
      </c>
      <c r="N146" s="79">
        <f>D146+M146</f>
        <v>171</v>
      </c>
      <c r="O146" s="339"/>
      <c r="P146" s="340"/>
      <c r="Q146" s="78">
        <v>119</v>
      </c>
      <c r="R146" s="81">
        <f>D146+Q146</f>
        <v>177</v>
      </c>
      <c r="S146" s="339"/>
      <c r="T146" s="340"/>
      <c r="U146" s="78">
        <v>114</v>
      </c>
      <c r="V146" s="81">
        <f>D146+U146</f>
        <v>172</v>
      </c>
      <c r="W146" s="339"/>
      <c r="X146" s="340"/>
      <c r="Y146" s="86">
        <f t="shared" si="4"/>
        <v>879</v>
      </c>
      <c r="Z146" s="87">
        <f>E146+I146+M146+Q146+U146</f>
        <v>589</v>
      </c>
      <c r="AA146" s="88">
        <f>AVERAGE(F146,J146,N146,R146,V146)</f>
        <v>175.8</v>
      </c>
      <c r="AB146" s="89">
        <f>AVERAGE(F146,J146,N146,R146,V146)-D146</f>
        <v>117.80000000000001</v>
      </c>
      <c r="AC146" s="332"/>
    </row>
    <row r="147" spans="2:29" s="63" customFormat="1" ht="49.5" customHeight="1">
      <c r="B147" s="328" t="s">
        <v>69</v>
      </c>
      <c r="C147" s="329"/>
      <c r="D147" s="64">
        <f>SUM(D148:D150)</f>
        <v>92</v>
      </c>
      <c r="E147" s="110">
        <f>SUM(E148:E150)</f>
        <v>444</v>
      </c>
      <c r="F147" s="93">
        <f>SUM(F148:F150)</f>
        <v>536</v>
      </c>
      <c r="G147" s="93">
        <f>F127</f>
        <v>536</v>
      </c>
      <c r="H147" s="71" t="str">
        <f>B127</f>
        <v>O Kõrts</v>
      </c>
      <c r="I147" s="65">
        <f>SUM(I148:I150)</f>
        <v>477</v>
      </c>
      <c r="J147" s="93">
        <f>SUM(J148:J150)</f>
        <v>569</v>
      </c>
      <c r="K147" s="93">
        <f>J135</f>
        <v>534</v>
      </c>
      <c r="L147" s="71" t="str">
        <f>B135</f>
        <v>Temper</v>
      </c>
      <c r="M147" s="73">
        <f>SUM(M148:M150)</f>
        <v>407</v>
      </c>
      <c r="N147" s="95">
        <f>SUM(N148:N150)</f>
        <v>499</v>
      </c>
      <c r="O147" s="93">
        <f>N143</f>
        <v>518</v>
      </c>
      <c r="P147" s="71" t="str">
        <f>B143</f>
        <v>Bellus Furniture</v>
      </c>
      <c r="Q147" s="72">
        <f>SUM(Q148:Q150)</f>
        <v>487</v>
      </c>
      <c r="R147" s="95">
        <f>SUM(R148:R150)</f>
        <v>579</v>
      </c>
      <c r="S147" s="93">
        <f>R131</f>
        <v>481</v>
      </c>
      <c r="T147" s="71" t="str">
        <f>B131</f>
        <v>Elion</v>
      </c>
      <c r="U147" s="72">
        <f>SUM(U148:U150)</f>
        <v>427</v>
      </c>
      <c r="V147" s="95">
        <f>SUM(V148:V150)</f>
        <v>519</v>
      </c>
      <c r="W147" s="93">
        <f>V139</f>
        <v>569</v>
      </c>
      <c r="X147" s="71" t="str">
        <f>B139</f>
        <v>Verx</v>
      </c>
      <c r="Y147" s="74">
        <f t="shared" si="4"/>
        <v>2702</v>
      </c>
      <c r="Z147" s="72">
        <f>SUM(Z148:Z150)</f>
        <v>2242</v>
      </c>
      <c r="AA147" s="92">
        <f>AVERAGE(AA148,AA149,AA150)</f>
        <v>180.13333333333333</v>
      </c>
      <c r="AB147" s="76">
        <f>AVERAGE(AB148,AB149,AB150)</f>
        <v>149.46666666666667</v>
      </c>
      <c r="AC147" s="330">
        <f>G148+K148+O148+S148+W148</f>
        <v>2.5</v>
      </c>
    </row>
    <row r="148" spans="2:29" s="63" customFormat="1" ht="17.25" customHeight="1">
      <c r="B148" s="333" t="s">
        <v>106</v>
      </c>
      <c r="C148" s="334"/>
      <c r="D148" s="77">
        <v>38</v>
      </c>
      <c r="E148" s="78">
        <v>144</v>
      </c>
      <c r="F148" s="81">
        <f>D148+E148</f>
        <v>182</v>
      </c>
      <c r="G148" s="335">
        <v>0.5</v>
      </c>
      <c r="H148" s="336"/>
      <c r="I148" s="80">
        <v>154</v>
      </c>
      <c r="J148" s="79">
        <f>D148+I148</f>
        <v>192</v>
      </c>
      <c r="K148" s="335">
        <v>1</v>
      </c>
      <c r="L148" s="336"/>
      <c r="M148" s="80">
        <v>132</v>
      </c>
      <c r="N148" s="79">
        <f>D148+M148</f>
        <v>170</v>
      </c>
      <c r="O148" s="335">
        <v>0</v>
      </c>
      <c r="P148" s="336"/>
      <c r="Q148" s="78">
        <v>150</v>
      </c>
      <c r="R148" s="81">
        <f>D148+Q148</f>
        <v>188</v>
      </c>
      <c r="S148" s="335">
        <v>1</v>
      </c>
      <c r="T148" s="336"/>
      <c r="U148" s="78">
        <v>153</v>
      </c>
      <c r="V148" s="81">
        <f>D148+U148</f>
        <v>191</v>
      </c>
      <c r="W148" s="335">
        <v>0</v>
      </c>
      <c r="X148" s="336"/>
      <c r="Y148" s="79">
        <f>F148+J148+N148+R148+V148</f>
        <v>923</v>
      </c>
      <c r="Z148" s="80">
        <f>E148+I148+M148+Q148+U148</f>
        <v>733</v>
      </c>
      <c r="AA148" s="82">
        <f>AVERAGE(F148,J148,N148,R148,V148)</f>
        <v>184.6</v>
      </c>
      <c r="AB148" s="83">
        <f>AVERAGE(F148,J148,N148,R148,V148)-D148</f>
        <v>146.6</v>
      </c>
      <c r="AC148" s="331"/>
    </row>
    <row r="149" spans="2:29" s="63" customFormat="1" ht="17.25" customHeight="1">
      <c r="B149" s="333" t="s">
        <v>108</v>
      </c>
      <c r="C149" s="334"/>
      <c r="D149" s="77">
        <v>29</v>
      </c>
      <c r="E149" s="78">
        <v>147</v>
      </c>
      <c r="F149" s="81">
        <f>D149+E149</f>
        <v>176</v>
      </c>
      <c r="G149" s="337"/>
      <c r="H149" s="338"/>
      <c r="I149" s="80">
        <v>151</v>
      </c>
      <c r="J149" s="79">
        <f>D149+I149</f>
        <v>180</v>
      </c>
      <c r="K149" s="337"/>
      <c r="L149" s="338"/>
      <c r="M149" s="80">
        <v>137</v>
      </c>
      <c r="N149" s="79">
        <f>D149+M149</f>
        <v>166</v>
      </c>
      <c r="O149" s="337"/>
      <c r="P149" s="338"/>
      <c r="Q149" s="78">
        <v>196</v>
      </c>
      <c r="R149" s="81">
        <f>D149+Q149</f>
        <v>225</v>
      </c>
      <c r="S149" s="337"/>
      <c r="T149" s="338"/>
      <c r="U149" s="78">
        <v>138</v>
      </c>
      <c r="V149" s="81">
        <f>D149+U149</f>
        <v>167</v>
      </c>
      <c r="W149" s="337"/>
      <c r="X149" s="338"/>
      <c r="Y149" s="79">
        <f>F149+J149+N149+R149+V149</f>
        <v>914</v>
      </c>
      <c r="Z149" s="80">
        <f>E149+I149+M149+Q149+U149</f>
        <v>769</v>
      </c>
      <c r="AA149" s="82">
        <f>AVERAGE(F149,J149,N149,R149,V149)</f>
        <v>182.8</v>
      </c>
      <c r="AB149" s="83">
        <f>AVERAGE(F149,J149,N149,R149,V149)-D149</f>
        <v>153.8</v>
      </c>
      <c r="AC149" s="331"/>
    </row>
    <row r="150" spans="2:29" s="63" customFormat="1" ht="17.25" customHeight="1" thickBot="1">
      <c r="B150" s="341" t="s">
        <v>107</v>
      </c>
      <c r="C150" s="342"/>
      <c r="D150" s="84">
        <v>25</v>
      </c>
      <c r="E150" s="85">
        <v>153</v>
      </c>
      <c r="F150" s="86">
        <f>D150+E150</f>
        <v>178</v>
      </c>
      <c r="G150" s="339"/>
      <c r="H150" s="340"/>
      <c r="I150" s="87">
        <v>172</v>
      </c>
      <c r="J150" s="86">
        <f>D150+I150</f>
        <v>197</v>
      </c>
      <c r="K150" s="339"/>
      <c r="L150" s="340"/>
      <c r="M150" s="87">
        <v>138</v>
      </c>
      <c r="N150" s="86">
        <f>D150+M150</f>
        <v>163</v>
      </c>
      <c r="O150" s="339"/>
      <c r="P150" s="340"/>
      <c r="Q150" s="87">
        <v>141</v>
      </c>
      <c r="R150" s="86">
        <f>D150+Q150</f>
        <v>166</v>
      </c>
      <c r="S150" s="339"/>
      <c r="T150" s="340"/>
      <c r="U150" s="87">
        <v>136</v>
      </c>
      <c r="V150" s="86">
        <f>D150+U150</f>
        <v>161</v>
      </c>
      <c r="W150" s="339"/>
      <c r="X150" s="340"/>
      <c r="Y150" s="86">
        <f>F150+J150+N150+R150+V150</f>
        <v>865</v>
      </c>
      <c r="Z150" s="87">
        <f>E150+I150+M150+Q150+U150</f>
        <v>740</v>
      </c>
      <c r="AA150" s="88">
        <f>AVERAGE(F150,J150,N150,R150,V150)</f>
        <v>173</v>
      </c>
      <c r="AB150" s="89">
        <f>AVERAGE(F150,J150,N150,R150,V150)-D150</f>
        <v>148</v>
      </c>
      <c r="AC150" s="332"/>
    </row>
    <row r="151" spans="2:29" s="63" customFormat="1" ht="17.25" customHeight="1">
      <c r="B151" s="99"/>
      <c r="C151" s="99"/>
      <c r="D151" s="100"/>
      <c r="E151" s="101"/>
      <c r="F151" s="102"/>
      <c r="G151" s="103"/>
      <c r="H151" s="103"/>
      <c r="I151" s="101"/>
      <c r="J151" s="102"/>
      <c r="K151" s="103"/>
      <c r="L151" s="103"/>
      <c r="M151" s="101"/>
      <c r="N151" s="102"/>
      <c r="O151" s="103"/>
      <c r="P151" s="103"/>
      <c r="Q151" s="101"/>
      <c r="R151" s="102"/>
      <c r="S151" s="103"/>
      <c r="T151" s="103"/>
      <c r="U151" s="101"/>
      <c r="V151" s="102"/>
      <c r="W151" s="103"/>
      <c r="X151" s="103"/>
      <c r="Y151" s="102"/>
      <c r="Z151" s="113"/>
      <c r="AA151" s="105"/>
      <c r="AB151" s="104"/>
      <c r="AC151" s="106"/>
    </row>
    <row r="152" spans="2:29" ht="27.75" customHeight="1">
      <c r="B152" s="1"/>
      <c r="C152" s="1"/>
      <c r="D152" s="1"/>
      <c r="E152" s="42"/>
      <c r="F152" s="4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7" ht="20.25">
      <c r="B153" s="209"/>
      <c r="C153" s="210"/>
      <c r="D153" s="210"/>
      <c r="E153" s="210"/>
      <c r="F153" s="210"/>
      <c r="G153" s="211"/>
    </row>
  </sheetData>
  <mergeCells count="363">
    <mergeCell ref="F3:R4"/>
    <mergeCell ref="W3:Z4"/>
    <mergeCell ref="B5:C5"/>
    <mergeCell ref="G5:H5"/>
    <mergeCell ref="K5:L5"/>
    <mergeCell ref="O5:P5"/>
    <mergeCell ref="S5:T5"/>
    <mergeCell ref="W5:X5"/>
    <mergeCell ref="B6:C6"/>
    <mergeCell ref="G6:H6"/>
    <mergeCell ref="K6:L6"/>
    <mergeCell ref="O6:P6"/>
    <mergeCell ref="S6:T6"/>
    <mergeCell ref="W6:X6"/>
    <mergeCell ref="B7:C7"/>
    <mergeCell ref="AC7:AC10"/>
    <mergeCell ref="B8:C8"/>
    <mergeCell ref="G8:H10"/>
    <mergeCell ref="K8:L10"/>
    <mergeCell ref="O8:P10"/>
    <mergeCell ref="S8:T10"/>
    <mergeCell ref="W8:X10"/>
    <mergeCell ref="B9:C9"/>
    <mergeCell ref="B10:C10"/>
    <mergeCell ref="B11:C11"/>
    <mergeCell ref="AC11:AC14"/>
    <mergeCell ref="B12:C12"/>
    <mergeCell ref="G12:H14"/>
    <mergeCell ref="K12:L14"/>
    <mergeCell ref="O12:P14"/>
    <mergeCell ref="S12:T14"/>
    <mergeCell ref="W12:X14"/>
    <mergeCell ref="B13:C13"/>
    <mergeCell ref="B14:C14"/>
    <mergeCell ref="B15:C15"/>
    <mergeCell ref="AC15:AC18"/>
    <mergeCell ref="B16:C16"/>
    <mergeCell ref="G16:H18"/>
    <mergeCell ref="K16:L18"/>
    <mergeCell ref="O16:P18"/>
    <mergeCell ref="S16:T18"/>
    <mergeCell ref="W16:X18"/>
    <mergeCell ref="B17:C17"/>
    <mergeCell ref="B18:C18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22:C22"/>
    <mergeCell ref="B23:C23"/>
    <mergeCell ref="AC23:AC26"/>
    <mergeCell ref="B24:C24"/>
    <mergeCell ref="G24:H26"/>
    <mergeCell ref="K24:L26"/>
    <mergeCell ref="O24:P26"/>
    <mergeCell ref="S24:T26"/>
    <mergeCell ref="W24:X26"/>
    <mergeCell ref="B25:C25"/>
    <mergeCell ref="B26:C26"/>
    <mergeCell ref="B27:C27"/>
    <mergeCell ref="AC27:AC30"/>
    <mergeCell ref="G28:H30"/>
    <mergeCell ref="K28:L30"/>
    <mergeCell ref="O28:P30"/>
    <mergeCell ref="S28:T30"/>
    <mergeCell ref="W28:X30"/>
    <mergeCell ref="B29:C29"/>
    <mergeCell ref="B30:C30"/>
    <mergeCell ref="F33:R34"/>
    <mergeCell ref="W33:Z34"/>
    <mergeCell ref="B35:C35"/>
    <mergeCell ref="G35:H35"/>
    <mergeCell ref="K35:L35"/>
    <mergeCell ref="O35:P35"/>
    <mergeCell ref="S35:T35"/>
    <mergeCell ref="W35:X35"/>
    <mergeCell ref="B36:C36"/>
    <mergeCell ref="G36:H36"/>
    <mergeCell ref="K36:L36"/>
    <mergeCell ref="O36:P36"/>
    <mergeCell ref="S36:T36"/>
    <mergeCell ref="W36:X36"/>
    <mergeCell ref="B37:C37"/>
    <mergeCell ref="AC37:AC40"/>
    <mergeCell ref="B38:C38"/>
    <mergeCell ref="G38:H40"/>
    <mergeCell ref="K38:L40"/>
    <mergeCell ref="O38:P40"/>
    <mergeCell ref="S38:T40"/>
    <mergeCell ref="W38:X40"/>
    <mergeCell ref="B39:C39"/>
    <mergeCell ref="B40:C40"/>
    <mergeCell ref="B41:C41"/>
    <mergeCell ref="AC41:AC44"/>
    <mergeCell ref="B42:C42"/>
    <mergeCell ref="G42:H44"/>
    <mergeCell ref="K42:L44"/>
    <mergeCell ref="O42:P44"/>
    <mergeCell ref="S42:T44"/>
    <mergeCell ref="W42:X44"/>
    <mergeCell ref="B43:C43"/>
    <mergeCell ref="B44:C44"/>
    <mergeCell ref="B45:C45"/>
    <mergeCell ref="AC45:AC48"/>
    <mergeCell ref="B46:C46"/>
    <mergeCell ref="G46:H48"/>
    <mergeCell ref="K46:L48"/>
    <mergeCell ref="O46:P48"/>
    <mergeCell ref="S46:T48"/>
    <mergeCell ref="W46:X48"/>
    <mergeCell ref="B47:C47"/>
    <mergeCell ref="B48:C48"/>
    <mergeCell ref="B49:C49"/>
    <mergeCell ref="AC49:AC52"/>
    <mergeCell ref="B50:C50"/>
    <mergeCell ref="G50:H52"/>
    <mergeCell ref="K50:L52"/>
    <mergeCell ref="O50:P52"/>
    <mergeCell ref="S50:T52"/>
    <mergeCell ref="W50:X52"/>
    <mergeCell ref="B51:C51"/>
    <mergeCell ref="B52:C52"/>
    <mergeCell ref="B53:C53"/>
    <mergeCell ref="AC53:AC56"/>
    <mergeCell ref="B54:C54"/>
    <mergeCell ref="G54:H56"/>
    <mergeCell ref="K54:L56"/>
    <mergeCell ref="O54:P56"/>
    <mergeCell ref="S54:T56"/>
    <mergeCell ref="W54:X56"/>
    <mergeCell ref="AC57:AC60"/>
    <mergeCell ref="B58:C58"/>
    <mergeCell ref="G58:H60"/>
    <mergeCell ref="K58:L60"/>
    <mergeCell ref="O58:P60"/>
    <mergeCell ref="S58:T60"/>
    <mergeCell ref="W58:X60"/>
    <mergeCell ref="W63:Z64"/>
    <mergeCell ref="B55:C55"/>
    <mergeCell ref="B56:C56"/>
    <mergeCell ref="B57:C57"/>
    <mergeCell ref="K65:L65"/>
    <mergeCell ref="O65:P65"/>
    <mergeCell ref="B59:C59"/>
    <mergeCell ref="B60:C60"/>
    <mergeCell ref="F63:R64"/>
    <mergeCell ref="S65:T65"/>
    <mergeCell ref="W65:X65"/>
    <mergeCell ref="B66:C66"/>
    <mergeCell ref="G66:H66"/>
    <mergeCell ref="K66:L66"/>
    <mergeCell ref="O66:P66"/>
    <mergeCell ref="S66:T66"/>
    <mergeCell ref="W66:X66"/>
    <mergeCell ref="B65:C65"/>
    <mergeCell ref="G65:H65"/>
    <mergeCell ref="B67:C67"/>
    <mergeCell ref="AC67:AC70"/>
    <mergeCell ref="B68:C68"/>
    <mergeCell ref="G68:H70"/>
    <mergeCell ref="K68:L70"/>
    <mergeCell ref="O68:P70"/>
    <mergeCell ref="S68:T70"/>
    <mergeCell ref="W68:X70"/>
    <mergeCell ref="B70:C70"/>
    <mergeCell ref="B71:C71"/>
    <mergeCell ref="AC71:AC74"/>
    <mergeCell ref="G72:H74"/>
    <mergeCell ref="K72:L74"/>
    <mergeCell ref="O72:P74"/>
    <mergeCell ref="S72:T74"/>
    <mergeCell ref="W72:X74"/>
    <mergeCell ref="B73:C73"/>
    <mergeCell ref="B74:C74"/>
    <mergeCell ref="B75:C75"/>
    <mergeCell ref="AC75:AC78"/>
    <mergeCell ref="B76:C76"/>
    <mergeCell ref="G76:H78"/>
    <mergeCell ref="K76:L78"/>
    <mergeCell ref="O76:P78"/>
    <mergeCell ref="S76:T78"/>
    <mergeCell ref="W76:X78"/>
    <mergeCell ref="B77:C77"/>
    <mergeCell ref="B78:C78"/>
    <mergeCell ref="B79:C79"/>
    <mergeCell ref="AC79:AC82"/>
    <mergeCell ref="G80:H82"/>
    <mergeCell ref="K80:L82"/>
    <mergeCell ref="O80:P82"/>
    <mergeCell ref="S80:T82"/>
    <mergeCell ref="W80:X82"/>
    <mergeCell ref="B81:C81"/>
    <mergeCell ref="B82:C82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87:C87"/>
    <mergeCell ref="AC87:AC90"/>
    <mergeCell ref="B88:C88"/>
    <mergeCell ref="G88:H90"/>
    <mergeCell ref="K88:L90"/>
    <mergeCell ref="O88:P90"/>
    <mergeCell ref="S88:T90"/>
    <mergeCell ref="W88:X90"/>
    <mergeCell ref="B89:C89"/>
    <mergeCell ref="B90:C90"/>
    <mergeCell ref="F93:R94"/>
    <mergeCell ref="W93:Z94"/>
    <mergeCell ref="B95:C95"/>
    <mergeCell ref="G95:H95"/>
    <mergeCell ref="K95:L95"/>
    <mergeCell ref="O95:P95"/>
    <mergeCell ref="S95:T95"/>
    <mergeCell ref="W95:X95"/>
    <mergeCell ref="B96:C96"/>
    <mergeCell ref="G96:H96"/>
    <mergeCell ref="K96:L96"/>
    <mergeCell ref="O96:P96"/>
    <mergeCell ref="S96:T96"/>
    <mergeCell ref="W96:X96"/>
    <mergeCell ref="B97:C97"/>
    <mergeCell ref="AC97:AC100"/>
    <mergeCell ref="B98:C98"/>
    <mergeCell ref="G98:H100"/>
    <mergeCell ref="K98:L100"/>
    <mergeCell ref="O98:P100"/>
    <mergeCell ref="S98:T100"/>
    <mergeCell ref="W98:X100"/>
    <mergeCell ref="B99:C99"/>
    <mergeCell ref="B100:C100"/>
    <mergeCell ref="B101:C101"/>
    <mergeCell ref="AC101:AC104"/>
    <mergeCell ref="B102:C102"/>
    <mergeCell ref="G102:H104"/>
    <mergeCell ref="K102:L104"/>
    <mergeCell ref="O102:P104"/>
    <mergeCell ref="S102:T104"/>
    <mergeCell ref="W102:X104"/>
    <mergeCell ref="B103:C103"/>
    <mergeCell ref="B104:C104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107:C107"/>
    <mergeCell ref="B108:C108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AC117:AC120"/>
    <mergeCell ref="B118:C118"/>
    <mergeCell ref="G118:H120"/>
    <mergeCell ref="K118:L120"/>
    <mergeCell ref="O118:P120"/>
    <mergeCell ref="S118:T120"/>
    <mergeCell ref="W118:X120"/>
    <mergeCell ref="W123:Z124"/>
    <mergeCell ref="B115:C115"/>
    <mergeCell ref="B116:C116"/>
    <mergeCell ref="B117:C117"/>
    <mergeCell ref="K125:L125"/>
    <mergeCell ref="O125:P125"/>
    <mergeCell ref="B119:C119"/>
    <mergeCell ref="B120:C120"/>
    <mergeCell ref="F123:R124"/>
    <mergeCell ref="S125:T125"/>
    <mergeCell ref="W125:X125"/>
    <mergeCell ref="B126:C126"/>
    <mergeCell ref="G126:H126"/>
    <mergeCell ref="K126:L126"/>
    <mergeCell ref="O126:P126"/>
    <mergeCell ref="S126:T126"/>
    <mergeCell ref="W126:X126"/>
    <mergeCell ref="B125:C125"/>
    <mergeCell ref="G125:H125"/>
    <mergeCell ref="B127:C127"/>
    <mergeCell ref="AC127:AC130"/>
    <mergeCell ref="B128:C128"/>
    <mergeCell ref="G128:H130"/>
    <mergeCell ref="K128:L130"/>
    <mergeCell ref="O128:P130"/>
    <mergeCell ref="S128:T130"/>
    <mergeCell ref="W128:X130"/>
    <mergeCell ref="B130:C130"/>
    <mergeCell ref="B131:C131"/>
    <mergeCell ref="AC131:AC134"/>
    <mergeCell ref="G132:H134"/>
    <mergeCell ref="K132:L134"/>
    <mergeCell ref="O132:P134"/>
    <mergeCell ref="S132:T134"/>
    <mergeCell ref="W132:X134"/>
    <mergeCell ref="B133:C133"/>
    <mergeCell ref="B134:C134"/>
    <mergeCell ref="B135:C135"/>
    <mergeCell ref="AC135:AC138"/>
    <mergeCell ref="B136:C136"/>
    <mergeCell ref="G136:H138"/>
    <mergeCell ref="K136:L138"/>
    <mergeCell ref="O136:P138"/>
    <mergeCell ref="S136:T138"/>
    <mergeCell ref="W136:X138"/>
    <mergeCell ref="B137:C137"/>
    <mergeCell ref="B138:C138"/>
    <mergeCell ref="B139:C139"/>
    <mergeCell ref="AC139:AC142"/>
    <mergeCell ref="G140:H142"/>
    <mergeCell ref="K140:L142"/>
    <mergeCell ref="O140:P142"/>
    <mergeCell ref="S140:T142"/>
    <mergeCell ref="W140:X142"/>
    <mergeCell ref="B141:C141"/>
    <mergeCell ref="B142:C142"/>
    <mergeCell ref="B143:C143"/>
    <mergeCell ref="AC143:AC146"/>
    <mergeCell ref="B144:C144"/>
    <mergeCell ref="G144:H146"/>
    <mergeCell ref="K144:L146"/>
    <mergeCell ref="O144:P146"/>
    <mergeCell ref="S144:T146"/>
    <mergeCell ref="W144:X146"/>
    <mergeCell ref="B145:C145"/>
    <mergeCell ref="B146:C146"/>
    <mergeCell ref="B147:C147"/>
    <mergeCell ref="AC147:AC150"/>
    <mergeCell ref="B148:C148"/>
    <mergeCell ref="G148:H150"/>
    <mergeCell ref="K148:L150"/>
    <mergeCell ref="O148:P150"/>
    <mergeCell ref="S148:T150"/>
    <mergeCell ref="W148:X150"/>
    <mergeCell ref="B149:C149"/>
    <mergeCell ref="B150:C150"/>
  </mergeCells>
  <conditionalFormatting sqref="Q132:R134 W106 I128:I130 J128:K128 Q102:R104 I136:J138 I132:J134 J129:J130 D98:E100 F98:G98 I98:I100 J98:K98 M98:M100 N98:O98 Q98:Q100 R98:S98 Q118:R121 U102:V104 E128:E130 V129:V130 Q110:R112 S102 W114 Q114:R116 U106:V108 V99:V100 Z118:AA121 M114:N116 G114 Z114:AA116 Z110:AA112 Z102:AA104 S114 Z106:AA108 O114 Z98:AA100 K114 G102 G106 F99:F100 U148:V151 I118:J121 M102:N104 J99:J100 U136:V138 Q148:R151 W102 M106:N108 I106:J108 O102 D102:F104 K101:K102 U132:V134 Q136:R138 M110:N112 S106 D118:F121 O106 D114:F116 K106 U140:V142 M132:N134 W110 Q106:R108 S110 I110:J112 O110 K118 K110 F111:F112 Q144:R146 W118 M118:N121 S118 N99:N100 O118 I102:J104 U144:V146 G118 D128:D129 W144 Z148:AA151 M148:N151 G140 G144 Z144:AA146 Z140:AA142 Z132:AA134 S144 Z136:AA138 Z128:AA130 K144 G132 G136 F129:F130 O132 I148:J151 Q140:R142 O144 D136:F138 W132 M136:N138 S132 N128:O128 D140:F142 K131:K132 F128:G128 W136 M140:N142 S136 O148 D144:F146 K136 M128:M130 W140 M144:N146 S140 I144:J146 I140:J142 K140 D148:F151 W148 R129:R130 S148 N129:N130 O136 K148 D132:F134 Q128:Q130 G148 R128:S128 U128:U130 V128:W128 U24:V26 Q72:R74 U16:V18 U20:V22 D106:F108 W46 V98:W98 I68:I70 J68:K68 R39:R40 U54:V56 V9:V10 I76:J78 I72:J74 J69:J70 U118:V121 D8:E10 F8:G8 I8:I10 J8:K8 M8:M10 N8:O8 Q8:Q10 R8:S8 U8:U10 V8:W8 D38:E40 F38:G38 I38:I40 J38:K38 M38:M40 N38:O38 Q38:Q40 R38:S38 Q58:R61 V39:V40 E68:E70 U12:V14 Q16:R18 Q20:R22 Q24:R26 W24 Z28:AA31 M28:N31 G20 Z24:AA26 Z20:AA22 Z12:AA14 S24 Z16:AA18 O24 Z8:AA10 K24 G12 G16 V69:V70 U58:V61 I28:J31 N9:N10 J9:J10 D16:F18 U46:V48 Q50:R52 W12 M16:N18 S12 I24:J26 O12 D12:F14 K11:K12 Q54:R56 Q42:R44 W16 M20:N22 S16 I16:J18 O16 D24:F26 K16 D20:F22 W20 M24:N26 S20 I20:J22 O20 D28:F31 K20 U50:V52 U42:V44 W28 Q12:R14 S28 M12:N14 O28 I12:J14 K28 F9:F10 G28 R9:R10 W54 Z58:AA61 M54:N56 G50 G54 Z54:AA56 Z50:AA52 Z42:AA44 S54 Z46:AA48 O54 Z38:AA40 K54 G42 G46 F39:F40 I50:J52 I58:J61 M42:N44 I42:J44 D42:F44 U76:V78 Q88:R91 W42 M46:N48 S42 U88:V91 O42 D50:F52 K41:K42 U72:V74 Q76:R78 M50:N52 S46 I46:J48 O46 D54:F56 K46 U80:V82 M72:N74 W50 Q46:R48 S50 I54:J56 O50 D58:F61 K50 U84:V86 Q84:R86 W58 M58:N61 S58 N39:N40 O58 J39:J40 K58 D46:F48 G24 G58 D68:D69 W84 Z88:AA91 M88:N91 G80 G84 Z84:AA86 Z80:AA82 Z72:AA74 S84 Z76:AA78 Z68:AA70 K84 G72 G76 F69:F70 O72 I88:J91 Q80:R82 O84 D76:F78 W72 M76:N78 S72 N68:O68 D80:F82 K71:K72 F68:G68 W76 M80:N82 S76 O88 D84:F86 K76 M68:M70 W80 M84:N86 S80 I84:J86 I80:J82 K80 U114:V116 D88:F91 W88 R69:R70 S88 N69:N70 O76 K88 D72:F74 Q68:Q70 G88 R68:S68 U68:U70 V68:W68 Q28:R31 O140 D110:E112 F110:G110 I114:J116 R99:R100 U110:V112 U98:U100 O80 U38:U40 V38:W38 U28:V31">
    <cfRule type="cellIs" priority="1" dxfId="4" operator="between" stopIfTrue="1">
      <formula>200</formula>
      <formula>300</formula>
    </cfRule>
  </conditionalFormatting>
  <conditionalFormatting sqref="AB125:AB151 AB95:AB121 AB65:AB91 AB5:AB31 AB35:AB61">
    <cfRule type="cellIs" priority="2" dxfId="3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3"/>
  <sheetViews>
    <sheetView zoomScale="67" zoomScaleNormal="67" workbookViewId="0" topLeftCell="A1">
      <selection activeCell="D6" sqref="D6"/>
    </sheetView>
  </sheetViews>
  <sheetFormatPr defaultColWidth="9.140625" defaultRowHeight="12.75"/>
  <cols>
    <col min="1" max="1" width="3.7109375" style="40" customWidth="1"/>
    <col min="2" max="2" width="18.421875" style="40" customWidth="1"/>
    <col min="3" max="3" width="11.57421875" style="40" customWidth="1"/>
    <col min="4" max="4" width="7.57421875" style="40" customWidth="1"/>
    <col min="5" max="5" width="7.00390625" style="125" hidden="1" customWidth="1"/>
    <col min="6" max="6" width="8.00390625" style="126" customWidth="1"/>
    <col min="7" max="7" width="7.7109375" style="40" customWidth="1"/>
    <col min="8" max="8" width="8.421875" style="40" customWidth="1"/>
    <col min="9" max="9" width="7.140625" style="40" hidden="1" customWidth="1"/>
    <col min="10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8.28125" style="40" customWidth="1"/>
    <col min="21" max="21" width="7.00390625" style="40" hidden="1" customWidth="1"/>
    <col min="22" max="23" width="7.7109375" style="40" customWidth="1"/>
    <col min="24" max="24" width="8.28125" style="40" customWidth="1"/>
    <col min="25" max="25" width="10.7109375" style="40" customWidth="1"/>
    <col min="26" max="26" width="10.421875" style="40" customWidth="1"/>
    <col min="27" max="28" width="10.8515625" style="40" customWidth="1"/>
    <col min="29" max="29" width="10.28125" style="40" customWidth="1"/>
    <col min="30" max="16384" width="9.140625" style="40" customWidth="1"/>
  </cols>
  <sheetData>
    <row r="1" spans="2:29" ht="17.2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8.75" customHeight="1">
      <c r="B2" s="1"/>
      <c r="C2" s="1"/>
      <c r="D2" s="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7.25" customHeight="1">
      <c r="B3" s="234"/>
      <c r="C3" s="232"/>
      <c r="D3" s="1"/>
      <c r="E3" s="42"/>
      <c r="F3" s="358" t="s">
        <v>197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1"/>
      <c r="T3" s="1"/>
      <c r="U3" s="1"/>
      <c r="V3" s="1"/>
      <c r="W3" s="359" t="s">
        <v>59</v>
      </c>
      <c r="X3" s="359"/>
      <c r="Y3" s="359"/>
      <c r="Z3" s="359"/>
      <c r="AA3" s="1"/>
      <c r="AB3" s="1"/>
      <c r="AC3" s="1"/>
    </row>
    <row r="4" spans="2:29" ht="27" customHeight="1" thickBot="1">
      <c r="B4" s="234" t="s">
        <v>93</v>
      </c>
      <c r="C4" s="232"/>
      <c r="D4" s="1"/>
      <c r="E4" s="42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"/>
      <c r="T4" s="1"/>
      <c r="U4" s="1"/>
      <c r="V4" s="1"/>
      <c r="W4" s="360"/>
      <c r="X4" s="360"/>
      <c r="Y4" s="360"/>
      <c r="Z4" s="360"/>
      <c r="AA4" s="1"/>
      <c r="AB4" s="1"/>
      <c r="AC4" s="1"/>
    </row>
    <row r="5" spans="2:29" s="44" customFormat="1" ht="17.25" customHeight="1">
      <c r="B5" s="367" t="s">
        <v>1</v>
      </c>
      <c r="C5" s="368"/>
      <c r="D5" s="107" t="s">
        <v>31</v>
      </c>
      <c r="E5" s="45"/>
      <c r="F5" s="46" t="s">
        <v>35</v>
      </c>
      <c r="G5" s="369" t="s">
        <v>36</v>
      </c>
      <c r="H5" s="370"/>
      <c r="I5" s="47"/>
      <c r="J5" s="46" t="s">
        <v>37</v>
      </c>
      <c r="K5" s="369" t="s">
        <v>36</v>
      </c>
      <c r="L5" s="370"/>
      <c r="M5" s="48"/>
      <c r="N5" s="46" t="s">
        <v>38</v>
      </c>
      <c r="O5" s="369" t="s">
        <v>36</v>
      </c>
      <c r="P5" s="370"/>
      <c r="Q5" s="48"/>
      <c r="R5" s="46" t="s">
        <v>39</v>
      </c>
      <c r="S5" s="369" t="s">
        <v>36</v>
      </c>
      <c r="T5" s="370"/>
      <c r="U5" s="49"/>
      <c r="V5" s="46" t="s">
        <v>40</v>
      </c>
      <c r="W5" s="369" t="s">
        <v>36</v>
      </c>
      <c r="X5" s="370"/>
      <c r="Y5" s="46" t="s">
        <v>41</v>
      </c>
      <c r="Z5" s="50"/>
      <c r="AA5" s="108" t="s">
        <v>42</v>
      </c>
      <c r="AB5" s="52" t="s">
        <v>43</v>
      </c>
      <c r="AC5" s="53" t="s">
        <v>41</v>
      </c>
    </row>
    <row r="6" spans="2:29" s="44" customFormat="1" ht="17.25" customHeight="1" thickBot="1">
      <c r="B6" s="365" t="s">
        <v>44</v>
      </c>
      <c r="C6" s="366"/>
      <c r="D6" s="109"/>
      <c r="E6" s="54"/>
      <c r="F6" s="55" t="s">
        <v>45</v>
      </c>
      <c r="G6" s="363" t="s">
        <v>46</v>
      </c>
      <c r="H6" s="364"/>
      <c r="I6" s="56"/>
      <c r="J6" s="55" t="s">
        <v>45</v>
      </c>
      <c r="K6" s="363" t="s">
        <v>46</v>
      </c>
      <c r="L6" s="364"/>
      <c r="M6" s="55"/>
      <c r="N6" s="55" t="s">
        <v>45</v>
      </c>
      <c r="O6" s="363" t="s">
        <v>46</v>
      </c>
      <c r="P6" s="364"/>
      <c r="Q6" s="55"/>
      <c r="R6" s="55" t="s">
        <v>45</v>
      </c>
      <c r="S6" s="363" t="s">
        <v>46</v>
      </c>
      <c r="T6" s="364"/>
      <c r="U6" s="57"/>
      <c r="V6" s="55" t="s">
        <v>45</v>
      </c>
      <c r="W6" s="363" t="s">
        <v>46</v>
      </c>
      <c r="X6" s="364"/>
      <c r="Y6" s="58" t="s">
        <v>45</v>
      </c>
      <c r="Z6" s="59" t="s">
        <v>47</v>
      </c>
      <c r="AA6" s="60" t="s">
        <v>48</v>
      </c>
      <c r="AB6" s="61" t="s">
        <v>49</v>
      </c>
      <c r="AC6" s="62" t="s">
        <v>50</v>
      </c>
    </row>
    <row r="7" spans="2:29" s="63" customFormat="1" ht="49.5" customHeight="1">
      <c r="B7" s="343" t="s">
        <v>68</v>
      </c>
      <c r="C7" s="323"/>
      <c r="D7" s="90">
        <f>SUM(D8:D10)</f>
        <v>62</v>
      </c>
      <c r="E7" s="65">
        <f>SUM(E8:E10)</f>
        <v>387</v>
      </c>
      <c r="F7" s="66">
        <f>SUM(F8:F10)</f>
        <v>449</v>
      </c>
      <c r="G7" s="67">
        <f>F27</f>
        <v>554</v>
      </c>
      <c r="H7" s="68" t="str">
        <f>B27</f>
        <v>Würth</v>
      </c>
      <c r="I7" s="69">
        <f>SUM(I8:I10)</f>
        <v>451</v>
      </c>
      <c r="J7" s="70">
        <f>SUM(J8:J10)</f>
        <v>513</v>
      </c>
      <c r="K7" s="70">
        <f>J23</f>
        <v>517</v>
      </c>
      <c r="L7" s="71" t="str">
        <f>B23</f>
        <v>Maja</v>
      </c>
      <c r="M7" s="72">
        <f>SUM(M8:M10)</f>
        <v>449</v>
      </c>
      <c r="N7" s="67">
        <f>SUM(N8:N10)</f>
        <v>511</v>
      </c>
      <c r="O7" s="67">
        <f>N19</f>
        <v>601</v>
      </c>
      <c r="P7" s="68" t="str">
        <f>B19</f>
        <v>Maanteed</v>
      </c>
      <c r="Q7" s="73">
        <f>SUM(Q8:Q10)</f>
        <v>339</v>
      </c>
      <c r="R7" s="67">
        <f>SUM(R8:R10)</f>
        <v>401</v>
      </c>
      <c r="S7" s="67">
        <f>R15</f>
        <v>533</v>
      </c>
      <c r="T7" s="68" t="str">
        <f>B15</f>
        <v>Club Tallinn</v>
      </c>
      <c r="U7" s="73">
        <f>SUM(U8:U10)</f>
        <v>422</v>
      </c>
      <c r="V7" s="67">
        <f>SUM(V8:V10)</f>
        <v>484</v>
      </c>
      <c r="W7" s="67">
        <f>V11</f>
        <v>569</v>
      </c>
      <c r="X7" s="68" t="str">
        <f>B11</f>
        <v>Rägavere vald</v>
      </c>
      <c r="Y7" s="74">
        <f aca="true" t="shared" si="0" ref="Y7:Y27">F7+J7+N7+R7+V7</f>
        <v>2358</v>
      </c>
      <c r="Z7" s="72">
        <f>SUM(Z8:Z10)</f>
        <v>2048</v>
      </c>
      <c r="AA7" s="75">
        <f>AVERAGE(AA8,AA9,AA10)</f>
        <v>157.20000000000002</v>
      </c>
      <c r="AB7" s="76">
        <f>AVERAGE(AB8,AB9,AB10)</f>
        <v>136.53333333333333</v>
      </c>
      <c r="AC7" s="330">
        <f>G8+K8+O8+S8+W8</f>
        <v>0</v>
      </c>
    </row>
    <row r="8" spans="2:29" s="63" customFormat="1" ht="17.25" customHeight="1">
      <c r="B8" s="333" t="s">
        <v>124</v>
      </c>
      <c r="C8" s="334"/>
      <c r="D8" s="77">
        <v>37</v>
      </c>
      <c r="E8" s="78">
        <v>136</v>
      </c>
      <c r="F8" s="81">
        <f>D8+E8</f>
        <v>173</v>
      </c>
      <c r="G8" s="335">
        <v>0</v>
      </c>
      <c r="H8" s="336"/>
      <c r="I8" s="80">
        <v>145</v>
      </c>
      <c r="J8" s="79">
        <f>D8+I8</f>
        <v>182</v>
      </c>
      <c r="K8" s="335">
        <v>0</v>
      </c>
      <c r="L8" s="336"/>
      <c r="M8" s="80">
        <v>164</v>
      </c>
      <c r="N8" s="79">
        <f>D8+M8</f>
        <v>201</v>
      </c>
      <c r="O8" s="335">
        <v>0</v>
      </c>
      <c r="P8" s="336"/>
      <c r="Q8" s="80">
        <v>94</v>
      </c>
      <c r="R8" s="81">
        <f>D8+Q8</f>
        <v>131</v>
      </c>
      <c r="S8" s="335">
        <v>0</v>
      </c>
      <c r="T8" s="336"/>
      <c r="U8" s="78">
        <v>83</v>
      </c>
      <c r="V8" s="81">
        <f>D8+U8</f>
        <v>120</v>
      </c>
      <c r="W8" s="335">
        <v>0</v>
      </c>
      <c r="X8" s="336"/>
      <c r="Y8" s="79">
        <f t="shared" si="0"/>
        <v>807</v>
      </c>
      <c r="Z8" s="80">
        <f>E8+I8+M8+Q8+U8</f>
        <v>622</v>
      </c>
      <c r="AA8" s="82">
        <f>AVERAGE(F8,J8,N8,R8,V8)</f>
        <v>161.4</v>
      </c>
      <c r="AB8" s="83">
        <f>AVERAGE(F8,J8,N8,R8,V8)-D8</f>
        <v>124.4</v>
      </c>
      <c r="AC8" s="331"/>
    </row>
    <row r="9" spans="2:29" s="63" customFormat="1" ht="17.25" customHeight="1">
      <c r="B9" s="333" t="s">
        <v>125</v>
      </c>
      <c r="C9" s="334"/>
      <c r="D9" s="77">
        <v>25</v>
      </c>
      <c r="E9" s="78">
        <v>106</v>
      </c>
      <c r="F9" s="81">
        <f>D9+E9</f>
        <v>131</v>
      </c>
      <c r="G9" s="337"/>
      <c r="H9" s="338"/>
      <c r="I9" s="80">
        <v>149</v>
      </c>
      <c r="J9" s="79">
        <f>D9+I9</f>
        <v>174</v>
      </c>
      <c r="K9" s="337"/>
      <c r="L9" s="338"/>
      <c r="M9" s="80">
        <v>138</v>
      </c>
      <c r="N9" s="79">
        <f>D9+M9</f>
        <v>163</v>
      </c>
      <c r="O9" s="337"/>
      <c r="P9" s="338"/>
      <c r="Q9" s="78">
        <v>131</v>
      </c>
      <c r="R9" s="81">
        <f>D9+Q9</f>
        <v>156</v>
      </c>
      <c r="S9" s="337"/>
      <c r="T9" s="338"/>
      <c r="U9" s="78">
        <v>170</v>
      </c>
      <c r="V9" s="81">
        <f>D9+U9</f>
        <v>195</v>
      </c>
      <c r="W9" s="337"/>
      <c r="X9" s="338"/>
      <c r="Y9" s="79">
        <f t="shared" si="0"/>
        <v>819</v>
      </c>
      <c r="Z9" s="80">
        <f>E9+I9+M9+Q9+U9</f>
        <v>694</v>
      </c>
      <c r="AA9" s="82">
        <f>AVERAGE(F9,J9,N9,R9,V9)</f>
        <v>163.8</v>
      </c>
      <c r="AB9" s="83">
        <f>AVERAGE(F9,J9,N9,R9,V9)-D9</f>
        <v>138.8</v>
      </c>
      <c r="AC9" s="331"/>
    </row>
    <row r="10" spans="2:29" s="63" customFormat="1" ht="17.25" customHeight="1" thickBot="1">
      <c r="B10" s="341" t="s">
        <v>126</v>
      </c>
      <c r="C10" s="342"/>
      <c r="D10" s="84">
        <v>0</v>
      </c>
      <c r="E10" s="85">
        <v>145</v>
      </c>
      <c r="F10" s="81">
        <f>D10+E10</f>
        <v>145</v>
      </c>
      <c r="G10" s="339"/>
      <c r="H10" s="340"/>
      <c r="I10" s="87">
        <v>157</v>
      </c>
      <c r="J10" s="79">
        <f>D10+I10</f>
        <v>157</v>
      </c>
      <c r="K10" s="339"/>
      <c r="L10" s="340"/>
      <c r="M10" s="80">
        <v>147</v>
      </c>
      <c r="N10" s="79">
        <f>D10+M10</f>
        <v>147</v>
      </c>
      <c r="O10" s="339"/>
      <c r="P10" s="340"/>
      <c r="Q10" s="78">
        <v>114</v>
      </c>
      <c r="R10" s="86">
        <f>D10+Q10</f>
        <v>114</v>
      </c>
      <c r="S10" s="339"/>
      <c r="T10" s="340"/>
      <c r="U10" s="78">
        <v>169</v>
      </c>
      <c r="V10" s="81">
        <f>D10+U10</f>
        <v>169</v>
      </c>
      <c r="W10" s="339"/>
      <c r="X10" s="340"/>
      <c r="Y10" s="86">
        <f t="shared" si="0"/>
        <v>732</v>
      </c>
      <c r="Z10" s="87">
        <f>E10+I10+M10+Q10+U10</f>
        <v>732</v>
      </c>
      <c r="AA10" s="88">
        <f>AVERAGE(F10,J10,N10,R10,V10)</f>
        <v>146.4</v>
      </c>
      <c r="AB10" s="89">
        <f>AVERAGE(F10,J10,N10,R10,V10)-D10</f>
        <v>146.4</v>
      </c>
      <c r="AC10" s="332"/>
    </row>
    <row r="11" spans="2:29" s="63" customFormat="1" ht="49.5" customHeight="1">
      <c r="B11" s="328" t="s">
        <v>76</v>
      </c>
      <c r="C11" s="329"/>
      <c r="D11" s="64">
        <f>SUM(D12:D14)</f>
        <v>147</v>
      </c>
      <c r="E11" s="110">
        <f>SUM(E12:E14)</f>
        <v>472</v>
      </c>
      <c r="F11" s="93">
        <f>SUM(F12:F14)</f>
        <v>619</v>
      </c>
      <c r="G11" s="93">
        <f>F23</f>
        <v>575</v>
      </c>
      <c r="H11" s="71" t="str">
        <f>B23</f>
        <v>Maja</v>
      </c>
      <c r="I11" s="65">
        <f>SUM(I12:I14)</f>
        <v>357</v>
      </c>
      <c r="J11" s="93">
        <f>SUM(J12:J14)</f>
        <v>504</v>
      </c>
      <c r="K11" s="93">
        <f>J19</f>
        <v>589</v>
      </c>
      <c r="L11" s="71" t="str">
        <f>B19</f>
        <v>Maanteed</v>
      </c>
      <c r="M11" s="72">
        <f>SUM(M12:M14)</f>
        <v>422</v>
      </c>
      <c r="N11" s="94">
        <f>SUM(N12:N14)</f>
        <v>569</v>
      </c>
      <c r="O11" s="93">
        <f>N15</f>
        <v>561</v>
      </c>
      <c r="P11" s="71" t="str">
        <f>B15</f>
        <v>Club Tallinn</v>
      </c>
      <c r="Q11" s="72">
        <f>SUM(Q12:Q14)</f>
        <v>373</v>
      </c>
      <c r="R11" s="67">
        <f>SUM(R12:R14)</f>
        <v>520</v>
      </c>
      <c r="S11" s="93">
        <f>R27</f>
        <v>586</v>
      </c>
      <c r="T11" s="71" t="str">
        <f>B27</f>
        <v>Würth</v>
      </c>
      <c r="U11" s="72">
        <f>SUM(U12:U14)</f>
        <v>422</v>
      </c>
      <c r="V11" s="95">
        <f>SUM(V12:V14)</f>
        <v>569</v>
      </c>
      <c r="W11" s="93">
        <f>V7</f>
        <v>484</v>
      </c>
      <c r="X11" s="71" t="str">
        <f>B7</f>
        <v>Eesti Raudtee</v>
      </c>
      <c r="Y11" s="74">
        <f>F11+J11+N11+R11+V11</f>
        <v>2781</v>
      </c>
      <c r="Z11" s="72">
        <f>SUM(Z12:Z14)</f>
        <v>2046</v>
      </c>
      <c r="AA11" s="92">
        <f>AVERAGE(AA12,AA13,AA14)</f>
        <v>185.4</v>
      </c>
      <c r="AB11" s="76">
        <f>AVERAGE(AB12,AB13,AB14)</f>
        <v>136.4</v>
      </c>
      <c r="AC11" s="330">
        <f>G12+K12+O12+S12+W12</f>
        <v>3</v>
      </c>
    </row>
    <row r="12" spans="2:29" s="63" customFormat="1" ht="17.25" customHeight="1">
      <c r="B12" s="333" t="s">
        <v>114</v>
      </c>
      <c r="C12" s="334"/>
      <c r="D12" s="77">
        <v>53</v>
      </c>
      <c r="E12" s="78">
        <v>158</v>
      </c>
      <c r="F12" s="81">
        <f>D12+E12</f>
        <v>211</v>
      </c>
      <c r="G12" s="335">
        <v>1</v>
      </c>
      <c r="H12" s="336"/>
      <c r="I12" s="80">
        <v>111</v>
      </c>
      <c r="J12" s="79">
        <f>D12+I12</f>
        <v>164</v>
      </c>
      <c r="K12" s="335">
        <v>0</v>
      </c>
      <c r="L12" s="336"/>
      <c r="M12" s="80">
        <v>173</v>
      </c>
      <c r="N12" s="79">
        <f>D12+M12</f>
        <v>226</v>
      </c>
      <c r="O12" s="335">
        <v>1</v>
      </c>
      <c r="P12" s="336"/>
      <c r="Q12" s="78">
        <v>112</v>
      </c>
      <c r="R12" s="81">
        <f>D12+Q12</f>
        <v>165</v>
      </c>
      <c r="S12" s="335">
        <v>0</v>
      </c>
      <c r="T12" s="336"/>
      <c r="U12" s="78">
        <v>142</v>
      </c>
      <c r="V12" s="81">
        <f>D12+U12</f>
        <v>195</v>
      </c>
      <c r="W12" s="335">
        <v>1</v>
      </c>
      <c r="X12" s="336"/>
      <c r="Y12" s="79">
        <f t="shared" si="0"/>
        <v>961</v>
      </c>
      <c r="Z12" s="80">
        <f>E12+I12+M12+Q12+U12</f>
        <v>696</v>
      </c>
      <c r="AA12" s="82">
        <f>AVERAGE(F12,J12,N12,R12,V12)</f>
        <v>192.2</v>
      </c>
      <c r="AB12" s="83">
        <f>AVERAGE(F12,J12,N12,R12,V12)-D12</f>
        <v>139.2</v>
      </c>
      <c r="AC12" s="331"/>
    </row>
    <row r="13" spans="2:29" s="63" customFormat="1" ht="17.25" customHeight="1">
      <c r="B13" s="333" t="s">
        <v>115</v>
      </c>
      <c r="C13" s="334"/>
      <c r="D13" s="77">
        <v>49</v>
      </c>
      <c r="E13" s="78">
        <v>152</v>
      </c>
      <c r="F13" s="81">
        <f>D13+E13</f>
        <v>201</v>
      </c>
      <c r="G13" s="337"/>
      <c r="H13" s="338"/>
      <c r="I13" s="80">
        <v>132</v>
      </c>
      <c r="J13" s="79">
        <f>D13+I13</f>
        <v>181</v>
      </c>
      <c r="K13" s="337"/>
      <c r="L13" s="338"/>
      <c r="M13" s="80">
        <v>126</v>
      </c>
      <c r="N13" s="79">
        <f>D13+M13</f>
        <v>175</v>
      </c>
      <c r="O13" s="337"/>
      <c r="P13" s="338"/>
      <c r="Q13" s="78">
        <v>115</v>
      </c>
      <c r="R13" s="81">
        <f>D13+Q13</f>
        <v>164</v>
      </c>
      <c r="S13" s="337"/>
      <c r="T13" s="338"/>
      <c r="U13" s="78">
        <v>141</v>
      </c>
      <c r="V13" s="81">
        <f>D13+U13</f>
        <v>190</v>
      </c>
      <c r="W13" s="337"/>
      <c r="X13" s="338"/>
      <c r="Y13" s="79">
        <f t="shared" si="0"/>
        <v>911</v>
      </c>
      <c r="Z13" s="80">
        <f>E13+I13+M13+Q13+U13</f>
        <v>666</v>
      </c>
      <c r="AA13" s="82">
        <f>AVERAGE(F13,J13,N13,R13,V13)</f>
        <v>182.2</v>
      </c>
      <c r="AB13" s="83">
        <f>AVERAGE(F13,J13,N13,R13,V13)-D13</f>
        <v>133.2</v>
      </c>
      <c r="AC13" s="331"/>
    </row>
    <row r="14" spans="2:29" s="63" customFormat="1" ht="17.25" customHeight="1" thickBot="1">
      <c r="B14" s="341" t="s">
        <v>116</v>
      </c>
      <c r="C14" s="342"/>
      <c r="D14" s="77">
        <v>45</v>
      </c>
      <c r="E14" s="85">
        <v>162</v>
      </c>
      <c r="F14" s="81">
        <f>D14+E14</f>
        <v>207</v>
      </c>
      <c r="G14" s="339"/>
      <c r="H14" s="340"/>
      <c r="I14" s="87">
        <v>114</v>
      </c>
      <c r="J14" s="79">
        <f>D14+I14</f>
        <v>159</v>
      </c>
      <c r="K14" s="339"/>
      <c r="L14" s="340"/>
      <c r="M14" s="80">
        <v>123</v>
      </c>
      <c r="N14" s="79">
        <f>D14+M14</f>
        <v>168</v>
      </c>
      <c r="O14" s="339"/>
      <c r="P14" s="340"/>
      <c r="Q14" s="78">
        <v>146</v>
      </c>
      <c r="R14" s="81">
        <f>D14+Q14</f>
        <v>191</v>
      </c>
      <c r="S14" s="339"/>
      <c r="T14" s="340"/>
      <c r="U14" s="78">
        <v>139</v>
      </c>
      <c r="V14" s="81">
        <f>D14+U14</f>
        <v>184</v>
      </c>
      <c r="W14" s="339"/>
      <c r="X14" s="340"/>
      <c r="Y14" s="86">
        <f t="shared" si="0"/>
        <v>909</v>
      </c>
      <c r="Z14" s="87">
        <f>E14+I14+M14+Q14+U14</f>
        <v>684</v>
      </c>
      <c r="AA14" s="88">
        <f>AVERAGE(F14,J14,N14,R14,V14)</f>
        <v>181.8</v>
      </c>
      <c r="AB14" s="89">
        <f>AVERAGE(F14,J14,N14,R14,V14)-D14</f>
        <v>136.8</v>
      </c>
      <c r="AC14" s="332"/>
    </row>
    <row r="15" spans="2:29" s="63" customFormat="1" ht="48" customHeight="1">
      <c r="B15" s="343" t="s">
        <v>77</v>
      </c>
      <c r="C15" s="323"/>
      <c r="D15" s="64">
        <f>SUM(D16:D18)</f>
        <v>98</v>
      </c>
      <c r="E15" s="110">
        <f>SUM(E16:E18)</f>
        <v>438</v>
      </c>
      <c r="F15" s="93">
        <f>SUM(F16:F18)</f>
        <v>536</v>
      </c>
      <c r="G15" s="93">
        <f>F19</f>
        <v>601</v>
      </c>
      <c r="H15" s="71" t="str">
        <f>B19</f>
        <v>Maanteed</v>
      </c>
      <c r="I15" s="65">
        <f>SUM(I16:I18)</f>
        <v>511</v>
      </c>
      <c r="J15" s="93">
        <f>SUM(J16:J18)</f>
        <v>609</v>
      </c>
      <c r="K15" s="93">
        <f>J27</f>
        <v>571</v>
      </c>
      <c r="L15" s="71" t="str">
        <f>B27</f>
        <v>Würth</v>
      </c>
      <c r="M15" s="72">
        <f>SUM(M16:M18)</f>
        <v>463</v>
      </c>
      <c r="N15" s="94">
        <f>SUM(N16:N18)</f>
        <v>561</v>
      </c>
      <c r="O15" s="93">
        <f>N11</f>
        <v>569</v>
      </c>
      <c r="P15" s="71" t="str">
        <f>B11</f>
        <v>Rägavere vald</v>
      </c>
      <c r="Q15" s="72">
        <f>SUM(Q16:Q18)</f>
        <v>435</v>
      </c>
      <c r="R15" s="95">
        <f>SUM(R16:R18)</f>
        <v>533</v>
      </c>
      <c r="S15" s="93">
        <f>R7</f>
        <v>401</v>
      </c>
      <c r="T15" s="71" t="str">
        <f>B7</f>
        <v>Eesti Raudtee</v>
      </c>
      <c r="U15" s="72">
        <f>SUM(U16:U18)</f>
        <v>408</v>
      </c>
      <c r="V15" s="94">
        <f>SUM(V16:V18)</f>
        <v>506</v>
      </c>
      <c r="W15" s="93">
        <f>V23</f>
        <v>606</v>
      </c>
      <c r="X15" s="71" t="str">
        <f>B23</f>
        <v>Maja</v>
      </c>
      <c r="Y15" s="74">
        <f t="shared" si="0"/>
        <v>2745</v>
      </c>
      <c r="Z15" s="72">
        <f>SUM(Z16:Z18)</f>
        <v>2255</v>
      </c>
      <c r="AA15" s="92">
        <f>AVERAGE(AA16,AA17,AA18)</f>
        <v>183</v>
      </c>
      <c r="AB15" s="76">
        <f>AVERAGE(AB16,AB17,AB18)</f>
        <v>150.33333333333334</v>
      </c>
      <c r="AC15" s="330">
        <f>G16+K16+O16+S16+W16</f>
        <v>2</v>
      </c>
    </row>
    <row r="16" spans="2:29" s="63" customFormat="1" ht="17.25" customHeight="1">
      <c r="B16" s="333" t="s">
        <v>217</v>
      </c>
      <c r="C16" s="334"/>
      <c r="D16" s="77">
        <v>49</v>
      </c>
      <c r="E16" s="78">
        <v>127</v>
      </c>
      <c r="F16" s="81">
        <f>D16+E16</f>
        <v>176</v>
      </c>
      <c r="G16" s="335">
        <v>0</v>
      </c>
      <c r="H16" s="336"/>
      <c r="I16" s="80">
        <v>172</v>
      </c>
      <c r="J16" s="79">
        <f>D16+I16</f>
        <v>221</v>
      </c>
      <c r="K16" s="335">
        <v>1</v>
      </c>
      <c r="L16" s="336"/>
      <c r="M16" s="80">
        <v>128</v>
      </c>
      <c r="N16" s="79">
        <f>D16+M16</f>
        <v>177</v>
      </c>
      <c r="O16" s="335">
        <v>0</v>
      </c>
      <c r="P16" s="336"/>
      <c r="Q16" s="78">
        <v>100</v>
      </c>
      <c r="R16" s="81">
        <f>D16+Q16</f>
        <v>149</v>
      </c>
      <c r="S16" s="335">
        <v>1</v>
      </c>
      <c r="T16" s="336"/>
      <c r="U16" s="78">
        <v>124</v>
      </c>
      <c r="V16" s="81">
        <f>D16+U16</f>
        <v>173</v>
      </c>
      <c r="W16" s="335">
        <v>0</v>
      </c>
      <c r="X16" s="336"/>
      <c r="Y16" s="79">
        <f t="shared" si="0"/>
        <v>896</v>
      </c>
      <c r="Z16" s="80">
        <f>E16+I16+M16+Q16+U16</f>
        <v>651</v>
      </c>
      <c r="AA16" s="82">
        <f>AVERAGE(F16,J16,N16,R16,V16)</f>
        <v>179.2</v>
      </c>
      <c r="AB16" s="83">
        <f>AVERAGE(F16,J16,N16,R16,V16)-D16</f>
        <v>130.2</v>
      </c>
      <c r="AC16" s="331"/>
    </row>
    <row r="17" spans="2:29" s="63" customFormat="1" ht="17.25" customHeight="1">
      <c r="B17" s="333" t="s">
        <v>216</v>
      </c>
      <c r="C17" s="334"/>
      <c r="D17" s="111">
        <v>33</v>
      </c>
      <c r="E17" s="78">
        <v>119</v>
      </c>
      <c r="F17" s="81">
        <f>D17+E17</f>
        <v>152</v>
      </c>
      <c r="G17" s="337"/>
      <c r="H17" s="338"/>
      <c r="I17" s="80">
        <v>149</v>
      </c>
      <c r="J17" s="79">
        <f>D17+I17</f>
        <v>182</v>
      </c>
      <c r="K17" s="337"/>
      <c r="L17" s="338"/>
      <c r="M17" s="80">
        <v>143</v>
      </c>
      <c r="N17" s="79">
        <f>D17+M17</f>
        <v>176</v>
      </c>
      <c r="O17" s="337"/>
      <c r="P17" s="338"/>
      <c r="Q17" s="78">
        <v>120</v>
      </c>
      <c r="R17" s="81">
        <f>D17+Q17</f>
        <v>153</v>
      </c>
      <c r="S17" s="337"/>
      <c r="T17" s="338"/>
      <c r="U17" s="78">
        <v>138</v>
      </c>
      <c r="V17" s="81">
        <f>D17+U17</f>
        <v>171</v>
      </c>
      <c r="W17" s="337"/>
      <c r="X17" s="338"/>
      <c r="Y17" s="79">
        <f t="shared" si="0"/>
        <v>834</v>
      </c>
      <c r="Z17" s="80">
        <f>E17+I17+M17+Q17+U17</f>
        <v>669</v>
      </c>
      <c r="AA17" s="82">
        <f>AVERAGE(F17,J17,N17,R17,V17)</f>
        <v>166.8</v>
      </c>
      <c r="AB17" s="83">
        <f>AVERAGE(F17,J17,N17,R17,V17)-D17</f>
        <v>133.8</v>
      </c>
      <c r="AC17" s="331"/>
    </row>
    <row r="18" spans="2:29" s="63" customFormat="1" ht="17.25" customHeight="1" thickBot="1">
      <c r="B18" s="333" t="s">
        <v>186</v>
      </c>
      <c r="C18" s="334"/>
      <c r="D18" s="84">
        <v>16</v>
      </c>
      <c r="E18" s="85">
        <v>192</v>
      </c>
      <c r="F18" s="81">
        <f>D18+E18</f>
        <v>208</v>
      </c>
      <c r="G18" s="339"/>
      <c r="H18" s="340"/>
      <c r="I18" s="87">
        <v>190</v>
      </c>
      <c r="J18" s="79">
        <f>D18+I18</f>
        <v>206</v>
      </c>
      <c r="K18" s="339"/>
      <c r="L18" s="340"/>
      <c r="M18" s="87">
        <v>192</v>
      </c>
      <c r="N18" s="79">
        <f>D18+M18</f>
        <v>208</v>
      </c>
      <c r="O18" s="339"/>
      <c r="P18" s="340"/>
      <c r="Q18" s="78">
        <v>215</v>
      </c>
      <c r="R18" s="81">
        <f>D18+Q18</f>
        <v>231</v>
      </c>
      <c r="S18" s="339"/>
      <c r="T18" s="340"/>
      <c r="U18" s="78">
        <v>146</v>
      </c>
      <c r="V18" s="81">
        <f>D18+U18</f>
        <v>162</v>
      </c>
      <c r="W18" s="339"/>
      <c r="X18" s="340"/>
      <c r="Y18" s="86">
        <f t="shared" si="0"/>
        <v>1015</v>
      </c>
      <c r="Z18" s="87">
        <f>E18+I18+M18+Q18+U18</f>
        <v>935</v>
      </c>
      <c r="AA18" s="88">
        <f>AVERAGE(F18,J18,N18,R18,V18)</f>
        <v>203</v>
      </c>
      <c r="AB18" s="89">
        <f>AVERAGE(F18,J18,N18,R18,V18)-D18</f>
        <v>187</v>
      </c>
      <c r="AC18" s="332"/>
    </row>
    <row r="19" spans="2:29" s="63" customFormat="1" ht="49.5" customHeight="1">
      <c r="B19" s="346" t="s">
        <v>66</v>
      </c>
      <c r="C19" s="347"/>
      <c r="D19" s="64">
        <f>SUM(D20:D22)</f>
        <v>45</v>
      </c>
      <c r="E19" s="110">
        <f>SUM(E20:E22)</f>
        <v>556</v>
      </c>
      <c r="F19" s="93">
        <f>SUM(F20:F22)</f>
        <v>601</v>
      </c>
      <c r="G19" s="93">
        <f>F15</f>
        <v>536</v>
      </c>
      <c r="H19" s="71" t="str">
        <f>B15</f>
        <v>Club Tallinn</v>
      </c>
      <c r="I19" s="112">
        <f>SUM(I20:I22)</f>
        <v>544</v>
      </c>
      <c r="J19" s="93">
        <f>SUM(J20:J22)</f>
        <v>589</v>
      </c>
      <c r="K19" s="93">
        <f>J11</f>
        <v>504</v>
      </c>
      <c r="L19" s="71" t="str">
        <f>B11</f>
        <v>Rägavere vald</v>
      </c>
      <c r="M19" s="73">
        <f>SUM(M20:M22)</f>
        <v>556</v>
      </c>
      <c r="N19" s="95">
        <f>SUM(N20:N22)</f>
        <v>601</v>
      </c>
      <c r="O19" s="93">
        <f>N7</f>
        <v>511</v>
      </c>
      <c r="P19" s="71" t="str">
        <f>B7</f>
        <v>Eesti Raudtee</v>
      </c>
      <c r="Q19" s="72">
        <f>SUM(Q20:Q22)</f>
        <v>449</v>
      </c>
      <c r="R19" s="95">
        <f>SUM(R20:R22)</f>
        <v>494</v>
      </c>
      <c r="S19" s="93">
        <f>R23</f>
        <v>551</v>
      </c>
      <c r="T19" s="71" t="str">
        <f>B23</f>
        <v>Maja</v>
      </c>
      <c r="U19" s="72">
        <f>SUM(U20:U22)</f>
        <v>497</v>
      </c>
      <c r="V19" s="95">
        <f>SUM(V20:V22)</f>
        <v>542</v>
      </c>
      <c r="W19" s="93">
        <f>V27</f>
        <v>616</v>
      </c>
      <c r="X19" s="71" t="str">
        <f>B27</f>
        <v>Würth</v>
      </c>
      <c r="Y19" s="74">
        <f t="shared" si="0"/>
        <v>2827</v>
      </c>
      <c r="Z19" s="72">
        <f>SUM(Z20:Z22)</f>
        <v>2602</v>
      </c>
      <c r="AA19" s="92">
        <f>AVERAGE(AA20,AA21,AA22)</f>
        <v>188.46666666666667</v>
      </c>
      <c r="AB19" s="76">
        <f>AVERAGE(AB20,AB21,AB22)</f>
        <v>173.46666666666667</v>
      </c>
      <c r="AC19" s="330">
        <f>G20+K20+O20+S20+W20</f>
        <v>3</v>
      </c>
    </row>
    <row r="20" spans="2:29" s="63" customFormat="1" ht="17.25" customHeight="1">
      <c r="B20" s="333" t="s">
        <v>127</v>
      </c>
      <c r="C20" s="334"/>
      <c r="D20" s="77">
        <v>31</v>
      </c>
      <c r="E20" s="80">
        <v>170</v>
      </c>
      <c r="F20" s="81">
        <f>D20+E20</f>
        <v>201</v>
      </c>
      <c r="G20" s="335">
        <v>1</v>
      </c>
      <c r="H20" s="336"/>
      <c r="I20" s="80">
        <v>125</v>
      </c>
      <c r="J20" s="79">
        <f>D20+I20</f>
        <v>156</v>
      </c>
      <c r="K20" s="335">
        <v>1</v>
      </c>
      <c r="L20" s="336"/>
      <c r="M20" s="80">
        <v>128</v>
      </c>
      <c r="N20" s="79">
        <f>D20+M20</f>
        <v>159</v>
      </c>
      <c r="O20" s="335">
        <v>1</v>
      </c>
      <c r="P20" s="336"/>
      <c r="Q20" s="78">
        <v>136</v>
      </c>
      <c r="R20" s="81">
        <f>D20+Q20</f>
        <v>167</v>
      </c>
      <c r="S20" s="335">
        <v>0</v>
      </c>
      <c r="T20" s="336"/>
      <c r="U20" s="78">
        <v>167</v>
      </c>
      <c r="V20" s="81">
        <f>D20+U20</f>
        <v>198</v>
      </c>
      <c r="W20" s="335">
        <v>0</v>
      </c>
      <c r="X20" s="336"/>
      <c r="Y20" s="79">
        <f t="shared" si="0"/>
        <v>881</v>
      </c>
      <c r="Z20" s="80">
        <f>E20+I20+M20+Q20+U20</f>
        <v>726</v>
      </c>
      <c r="AA20" s="82">
        <f>AVERAGE(F20,J20,N20,R20,V20)</f>
        <v>176.2</v>
      </c>
      <c r="AB20" s="83">
        <f>AVERAGE(F20,J20,N20,R20,V20)-D20</f>
        <v>145.2</v>
      </c>
      <c r="AC20" s="331"/>
    </row>
    <row r="21" spans="2:29" s="63" customFormat="1" ht="17.25" customHeight="1">
      <c r="B21" s="333" t="s">
        <v>128</v>
      </c>
      <c r="C21" s="334"/>
      <c r="D21" s="77">
        <v>14</v>
      </c>
      <c r="E21" s="98">
        <v>189</v>
      </c>
      <c r="F21" s="81">
        <f>D21+E21</f>
        <v>203</v>
      </c>
      <c r="G21" s="337"/>
      <c r="H21" s="338"/>
      <c r="I21" s="80">
        <v>203</v>
      </c>
      <c r="J21" s="79">
        <f>D21+I21</f>
        <v>217</v>
      </c>
      <c r="K21" s="337"/>
      <c r="L21" s="338"/>
      <c r="M21" s="80">
        <v>227</v>
      </c>
      <c r="N21" s="79">
        <f>D21+M21</f>
        <v>241</v>
      </c>
      <c r="O21" s="337"/>
      <c r="P21" s="338"/>
      <c r="Q21" s="78">
        <v>156</v>
      </c>
      <c r="R21" s="81">
        <f>D21+Q21</f>
        <v>170</v>
      </c>
      <c r="S21" s="337"/>
      <c r="T21" s="338"/>
      <c r="U21" s="78">
        <v>163</v>
      </c>
      <c r="V21" s="81">
        <f>D21+U21</f>
        <v>177</v>
      </c>
      <c r="W21" s="337"/>
      <c r="X21" s="338"/>
      <c r="Y21" s="79">
        <f t="shared" si="0"/>
        <v>1008</v>
      </c>
      <c r="Z21" s="80">
        <f>E21+I21+M21+Q21+U21</f>
        <v>938</v>
      </c>
      <c r="AA21" s="82">
        <f>AVERAGE(F21,J21,N21,R21,V21)</f>
        <v>201.6</v>
      </c>
      <c r="AB21" s="83">
        <f>AVERAGE(F21,J21,N21,R21,V21)-D21</f>
        <v>187.6</v>
      </c>
      <c r="AC21" s="331"/>
    </row>
    <row r="22" spans="2:29" s="63" customFormat="1" ht="17.25" customHeight="1" thickBot="1">
      <c r="B22" s="341" t="s">
        <v>129</v>
      </c>
      <c r="C22" s="342"/>
      <c r="D22" s="84">
        <v>0</v>
      </c>
      <c r="E22" s="85">
        <v>197</v>
      </c>
      <c r="F22" s="81">
        <f>D22+E22</f>
        <v>197</v>
      </c>
      <c r="G22" s="339"/>
      <c r="H22" s="340"/>
      <c r="I22" s="87">
        <v>216</v>
      </c>
      <c r="J22" s="79">
        <f>D22+I22</f>
        <v>216</v>
      </c>
      <c r="K22" s="339"/>
      <c r="L22" s="340"/>
      <c r="M22" s="87">
        <v>201</v>
      </c>
      <c r="N22" s="79">
        <f>D22+M22</f>
        <v>201</v>
      </c>
      <c r="O22" s="339"/>
      <c r="P22" s="340"/>
      <c r="Q22" s="78">
        <v>157</v>
      </c>
      <c r="R22" s="81">
        <f>D22+Q22</f>
        <v>157</v>
      </c>
      <c r="S22" s="339"/>
      <c r="T22" s="340"/>
      <c r="U22" s="78">
        <v>167</v>
      </c>
      <c r="V22" s="81">
        <f>D22+U22</f>
        <v>167</v>
      </c>
      <c r="W22" s="339"/>
      <c r="X22" s="340"/>
      <c r="Y22" s="86">
        <f t="shared" si="0"/>
        <v>938</v>
      </c>
      <c r="Z22" s="87">
        <f>E22+I22+M22+Q22+U22</f>
        <v>938</v>
      </c>
      <c r="AA22" s="88">
        <f>AVERAGE(F22,J22,N22,R22,V22)</f>
        <v>187.6</v>
      </c>
      <c r="AB22" s="89">
        <f>AVERAGE(F22,J22,N22,R22,V22)-D22</f>
        <v>187.6</v>
      </c>
      <c r="AC22" s="332"/>
    </row>
    <row r="23" spans="2:29" s="63" customFormat="1" ht="48" customHeight="1">
      <c r="B23" s="344" t="s">
        <v>87</v>
      </c>
      <c r="C23" s="345"/>
      <c r="D23" s="64">
        <f>SUM(D24:D26)</f>
        <v>88</v>
      </c>
      <c r="E23" s="110">
        <f>SUM(E24:E26)</f>
        <v>487</v>
      </c>
      <c r="F23" s="93">
        <f>SUM(F24:F26)</f>
        <v>575</v>
      </c>
      <c r="G23" s="93">
        <f>F11</f>
        <v>619</v>
      </c>
      <c r="H23" s="71" t="str">
        <f>B11</f>
        <v>Rägavere vald</v>
      </c>
      <c r="I23" s="65">
        <f>SUM(I24:I26)</f>
        <v>429</v>
      </c>
      <c r="J23" s="93">
        <f>SUM(J24:J26)</f>
        <v>517</v>
      </c>
      <c r="K23" s="93">
        <f>J7</f>
        <v>513</v>
      </c>
      <c r="L23" s="71" t="str">
        <f>B7</f>
        <v>Eesti Raudtee</v>
      </c>
      <c r="M23" s="73">
        <f>SUM(M24:M26)</f>
        <v>404</v>
      </c>
      <c r="N23" s="94">
        <f>SUM(N24:N26)</f>
        <v>492</v>
      </c>
      <c r="O23" s="93">
        <f>N27</f>
        <v>555</v>
      </c>
      <c r="P23" s="71" t="str">
        <f>B27</f>
        <v>Würth</v>
      </c>
      <c r="Q23" s="72">
        <f>SUM(Q24:Q26)</f>
        <v>463</v>
      </c>
      <c r="R23" s="94">
        <f>SUM(R24:R26)</f>
        <v>551</v>
      </c>
      <c r="S23" s="93">
        <f>R19</f>
        <v>494</v>
      </c>
      <c r="T23" s="71" t="str">
        <f>B19</f>
        <v>Maanteed</v>
      </c>
      <c r="U23" s="72">
        <f>SUM(U24:U26)</f>
        <v>518</v>
      </c>
      <c r="V23" s="94">
        <f>SUM(V24:V26)</f>
        <v>606</v>
      </c>
      <c r="W23" s="93">
        <f>V15</f>
        <v>506</v>
      </c>
      <c r="X23" s="71" t="str">
        <f>B15</f>
        <v>Club Tallinn</v>
      </c>
      <c r="Y23" s="74">
        <f t="shared" si="0"/>
        <v>2741</v>
      </c>
      <c r="Z23" s="72">
        <f>SUM(Z24:Z26)</f>
        <v>2301</v>
      </c>
      <c r="AA23" s="92">
        <f>AVERAGE(AA24,AA25,AA26)</f>
        <v>182.73333333333335</v>
      </c>
      <c r="AB23" s="76">
        <f>AVERAGE(AB24,AB25,AB26)</f>
        <v>153.4</v>
      </c>
      <c r="AC23" s="330">
        <f>G24+K24+O24+S24+W24</f>
        <v>3</v>
      </c>
    </row>
    <row r="24" spans="2:29" s="63" customFormat="1" ht="17.25" customHeight="1">
      <c r="B24" s="96" t="s">
        <v>181</v>
      </c>
      <c r="C24" s="97"/>
      <c r="D24" s="77">
        <v>48</v>
      </c>
      <c r="E24" s="80">
        <v>132</v>
      </c>
      <c r="F24" s="81">
        <f>D24+E24</f>
        <v>180</v>
      </c>
      <c r="G24" s="335">
        <v>0</v>
      </c>
      <c r="H24" s="336"/>
      <c r="I24" s="80">
        <v>106</v>
      </c>
      <c r="J24" s="79">
        <f>D24+I24</f>
        <v>154</v>
      </c>
      <c r="K24" s="335">
        <v>1</v>
      </c>
      <c r="L24" s="336"/>
      <c r="M24" s="80">
        <v>109</v>
      </c>
      <c r="N24" s="79">
        <f>D24+M24</f>
        <v>157</v>
      </c>
      <c r="O24" s="335">
        <v>0</v>
      </c>
      <c r="P24" s="336"/>
      <c r="Q24" s="78">
        <v>158</v>
      </c>
      <c r="R24" s="81">
        <f>D24+Q24</f>
        <v>206</v>
      </c>
      <c r="S24" s="335">
        <v>1</v>
      </c>
      <c r="T24" s="336"/>
      <c r="U24" s="78">
        <v>161</v>
      </c>
      <c r="V24" s="81">
        <f>D24+U24</f>
        <v>209</v>
      </c>
      <c r="W24" s="335">
        <v>1</v>
      </c>
      <c r="X24" s="336"/>
      <c r="Y24" s="79">
        <f t="shared" si="0"/>
        <v>906</v>
      </c>
      <c r="Z24" s="80">
        <f>E24+I24+M24+Q24+U24</f>
        <v>666</v>
      </c>
      <c r="AA24" s="82">
        <f>AVERAGE(F24,J24,N24,R24,V24)</f>
        <v>181.2</v>
      </c>
      <c r="AB24" s="83">
        <f>AVERAGE(F24,J24,N24,R24,V24)-D24</f>
        <v>133.2</v>
      </c>
      <c r="AC24" s="331"/>
    </row>
    <row r="25" spans="2:29" s="63" customFormat="1" ht="17.25" customHeight="1">
      <c r="B25" s="333" t="s">
        <v>215</v>
      </c>
      <c r="C25" s="334"/>
      <c r="D25" s="77">
        <v>36</v>
      </c>
      <c r="E25" s="78">
        <v>150</v>
      </c>
      <c r="F25" s="81">
        <f>D25+E25</f>
        <v>186</v>
      </c>
      <c r="G25" s="337"/>
      <c r="H25" s="338"/>
      <c r="I25" s="80">
        <v>158</v>
      </c>
      <c r="J25" s="79">
        <f>D25+I25</f>
        <v>194</v>
      </c>
      <c r="K25" s="337"/>
      <c r="L25" s="338"/>
      <c r="M25" s="80">
        <v>103</v>
      </c>
      <c r="N25" s="79">
        <f>D25+M25</f>
        <v>139</v>
      </c>
      <c r="O25" s="337"/>
      <c r="P25" s="338"/>
      <c r="Q25" s="78">
        <v>134</v>
      </c>
      <c r="R25" s="81">
        <f>D25+Q25</f>
        <v>170</v>
      </c>
      <c r="S25" s="337"/>
      <c r="T25" s="338"/>
      <c r="U25" s="78">
        <v>169</v>
      </c>
      <c r="V25" s="81">
        <f>D25+U25</f>
        <v>205</v>
      </c>
      <c r="W25" s="337"/>
      <c r="X25" s="338"/>
      <c r="Y25" s="79">
        <f t="shared" si="0"/>
        <v>894</v>
      </c>
      <c r="Z25" s="80">
        <f>E25+I25+M25+Q25+U25</f>
        <v>714</v>
      </c>
      <c r="AA25" s="82">
        <f>AVERAGE(F25,J25,N25,R25,V25)</f>
        <v>178.8</v>
      </c>
      <c r="AB25" s="83">
        <f>AVERAGE(F25,J25,N25,R25,V25)-D25</f>
        <v>142.8</v>
      </c>
      <c r="AC25" s="331"/>
    </row>
    <row r="26" spans="2:29" s="63" customFormat="1" ht="17.25" customHeight="1" thickBot="1">
      <c r="B26" s="341" t="s">
        <v>182</v>
      </c>
      <c r="C26" s="342"/>
      <c r="D26" s="84">
        <v>4</v>
      </c>
      <c r="E26" s="85">
        <v>205</v>
      </c>
      <c r="F26" s="81">
        <f>D26+E26</f>
        <v>209</v>
      </c>
      <c r="G26" s="339"/>
      <c r="H26" s="340"/>
      <c r="I26" s="87">
        <v>165</v>
      </c>
      <c r="J26" s="79">
        <f>D26+I26</f>
        <v>169</v>
      </c>
      <c r="K26" s="339"/>
      <c r="L26" s="340"/>
      <c r="M26" s="87">
        <v>192</v>
      </c>
      <c r="N26" s="79">
        <f>D26+M26</f>
        <v>196</v>
      </c>
      <c r="O26" s="339"/>
      <c r="P26" s="340"/>
      <c r="Q26" s="78">
        <v>171</v>
      </c>
      <c r="R26" s="81">
        <f>D26+Q26</f>
        <v>175</v>
      </c>
      <c r="S26" s="339"/>
      <c r="T26" s="340"/>
      <c r="U26" s="78">
        <v>188</v>
      </c>
      <c r="V26" s="81">
        <f>D26+U26</f>
        <v>192</v>
      </c>
      <c r="W26" s="339"/>
      <c r="X26" s="340"/>
      <c r="Y26" s="86">
        <f t="shared" si="0"/>
        <v>941</v>
      </c>
      <c r="Z26" s="87">
        <f>E26+I26+M26+Q26+U26</f>
        <v>921</v>
      </c>
      <c r="AA26" s="88">
        <f>AVERAGE(F26,J26,N26,R26,V26)</f>
        <v>188.2</v>
      </c>
      <c r="AB26" s="89">
        <f>AVERAGE(F26,J26,N26,R26,V26)-D26</f>
        <v>184.2</v>
      </c>
      <c r="AC26" s="332"/>
    </row>
    <row r="27" spans="2:29" s="63" customFormat="1" ht="49.5" customHeight="1">
      <c r="B27" s="346" t="s">
        <v>79</v>
      </c>
      <c r="C27" s="347"/>
      <c r="D27" s="64">
        <f>SUM(D28:D30)</f>
        <v>44</v>
      </c>
      <c r="E27" s="110">
        <f>SUM(E28:E30)</f>
        <v>510</v>
      </c>
      <c r="F27" s="93">
        <f>SUM(F28:F30)</f>
        <v>554</v>
      </c>
      <c r="G27" s="93">
        <f>F7</f>
        <v>449</v>
      </c>
      <c r="H27" s="71" t="str">
        <f>B7</f>
        <v>Eesti Raudtee</v>
      </c>
      <c r="I27" s="65">
        <f>SUM(I28:I30)</f>
        <v>527</v>
      </c>
      <c r="J27" s="93">
        <f>SUM(J28:J30)</f>
        <v>571</v>
      </c>
      <c r="K27" s="93">
        <f>J15</f>
        <v>609</v>
      </c>
      <c r="L27" s="71" t="str">
        <f>B15</f>
        <v>Club Tallinn</v>
      </c>
      <c r="M27" s="73">
        <f>SUM(M28:M30)</f>
        <v>511</v>
      </c>
      <c r="N27" s="95">
        <f>SUM(N28:N30)</f>
        <v>555</v>
      </c>
      <c r="O27" s="93">
        <f>N23</f>
        <v>492</v>
      </c>
      <c r="P27" s="71" t="str">
        <f>B23</f>
        <v>Maja</v>
      </c>
      <c r="Q27" s="72">
        <f>SUM(Q28:Q30)</f>
        <v>542</v>
      </c>
      <c r="R27" s="95">
        <f>SUM(R28:R30)</f>
        <v>586</v>
      </c>
      <c r="S27" s="93">
        <f>R11</f>
        <v>520</v>
      </c>
      <c r="T27" s="71" t="str">
        <f>B11</f>
        <v>Rägavere vald</v>
      </c>
      <c r="U27" s="72">
        <f>SUM(U28:U30)</f>
        <v>572</v>
      </c>
      <c r="V27" s="95">
        <f>SUM(V28:V30)</f>
        <v>616</v>
      </c>
      <c r="W27" s="93">
        <f>V19</f>
        <v>542</v>
      </c>
      <c r="X27" s="71" t="str">
        <f>B19</f>
        <v>Maanteed</v>
      </c>
      <c r="Y27" s="74">
        <f t="shared" si="0"/>
        <v>2882</v>
      </c>
      <c r="Z27" s="72">
        <f>SUM(Z28:Z30)</f>
        <v>2662</v>
      </c>
      <c r="AA27" s="92">
        <f>AVERAGE(AA28,AA29,AA30)</f>
        <v>192.13333333333335</v>
      </c>
      <c r="AB27" s="76">
        <f>AVERAGE(AB28,AB29,AB30)</f>
        <v>177.4666666666667</v>
      </c>
      <c r="AC27" s="330">
        <f>G28+K28+O28+S28+W28</f>
        <v>4</v>
      </c>
    </row>
    <row r="28" spans="2:29" s="63" customFormat="1" ht="15.75">
      <c r="B28" s="348" t="s">
        <v>218</v>
      </c>
      <c r="C28" s="349"/>
      <c r="D28" s="77">
        <v>10</v>
      </c>
      <c r="E28" s="78">
        <v>190</v>
      </c>
      <c r="F28" s="81">
        <f>D28+E28</f>
        <v>200</v>
      </c>
      <c r="G28" s="335">
        <v>1</v>
      </c>
      <c r="H28" s="336"/>
      <c r="I28" s="80">
        <v>183</v>
      </c>
      <c r="J28" s="79">
        <f>D28+I28</f>
        <v>193</v>
      </c>
      <c r="K28" s="335">
        <v>0</v>
      </c>
      <c r="L28" s="336"/>
      <c r="M28" s="80">
        <v>152</v>
      </c>
      <c r="N28" s="79">
        <f>D28+M28</f>
        <v>162</v>
      </c>
      <c r="O28" s="335">
        <v>1</v>
      </c>
      <c r="P28" s="336"/>
      <c r="Q28" s="78">
        <v>191</v>
      </c>
      <c r="R28" s="81">
        <f>D28+Q28</f>
        <v>201</v>
      </c>
      <c r="S28" s="335">
        <v>1</v>
      </c>
      <c r="T28" s="336"/>
      <c r="U28" s="78">
        <v>203</v>
      </c>
      <c r="V28" s="81">
        <f>D28+U28</f>
        <v>213</v>
      </c>
      <c r="W28" s="335">
        <v>1</v>
      </c>
      <c r="X28" s="336"/>
      <c r="Y28" s="79">
        <f>F28+J28+N28+R28+V28</f>
        <v>969</v>
      </c>
      <c r="Z28" s="80">
        <f>E28+I28+M28+Q28+U28</f>
        <v>919</v>
      </c>
      <c r="AA28" s="82">
        <f>AVERAGE(F28,J28,N28,R28,V28)</f>
        <v>193.8</v>
      </c>
      <c r="AB28" s="83">
        <f>AVERAGE(F28,J28,N28,R28,V28)-D28</f>
        <v>183.8</v>
      </c>
      <c r="AC28" s="331"/>
    </row>
    <row r="29" spans="2:29" s="63" customFormat="1" ht="15.75">
      <c r="B29" s="348" t="s">
        <v>203</v>
      </c>
      <c r="C29" s="349"/>
      <c r="D29" s="77">
        <v>20</v>
      </c>
      <c r="E29" s="78">
        <v>154</v>
      </c>
      <c r="F29" s="81">
        <f>D29+E29</f>
        <v>174</v>
      </c>
      <c r="G29" s="337"/>
      <c r="H29" s="338"/>
      <c r="I29" s="80">
        <v>152</v>
      </c>
      <c r="J29" s="79">
        <f>D29+I29</f>
        <v>172</v>
      </c>
      <c r="K29" s="337"/>
      <c r="L29" s="338"/>
      <c r="M29" s="80">
        <v>136</v>
      </c>
      <c r="N29" s="79">
        <f>D29+M29</f>
        <v>156</v>
      </c>
      <c r="O29" s="337"/>
      <c r="P29" s="338"/>
      <c r="Q29" s="78">
        <v>168</v>
      </c>
      <c r="R29" s="81">
        <f>D29+Q29</f>
        <v>188</v>
      </c>
      <c r="S29" s="337"/>
      <c r="T29" s="338"/>
      <c r="U29" s="78">
        <v>144</v>
      </c>
      <c r="V29" s="81">
        <f>D29+U29</f>
        <v>164</v>
      </c>
      <c r="W29" s="337"/>
      <c r="X29" s="338"/>
      <c r="Y29" s="79">
        <f>F29+J29+N29+R29+V29</f>
        <v>854</v>
      </c>
      <c r="Z29" s="80">
        <f>E29+I29+M29+Q29+U29</f>
        <v>754</v>
      </c>
      <c r="AA29" s="82">
        <f>AVERAGE(F29,J29,N29,R29,V29)</f>
        <v>170.8</v>
      </c>
      <c r="AB29" s="83">
        <f>AVERAGE(F29,J29,N29,R29,V29)-D29</f>
        <v>150.8</v>
      </c>
      <c r="AC29" s="331"/>
    </row>
    <row r="30" spans="2:29" s="63" customFormat="1" ht="16.5" thickBot="1">
      <c r="B30" s="371" t="s">
        <v>138</v>
      </c>
      <c r="C30" s="372"/>
      <c r="D30" s="84">
        <v>14</v>
      </c>
      <c r="E30" s="85">
        <v>166</v>
      </c>
      <c r="F30" s="86">
        <f>D30+E30</f>
        <v>180</v>
      </c>
      <c r="G30" s="339"/>
      <c r="H30" s="340"/>
      <c r="I30" s="87">
        <v>192</v>
      </c>
      <c r="J30" s="86">
        <f>D30+I30</f>
        <v>206</v>
      </c>
      <c r="K30" s="339"/>
      <c r="L30" s="340"/>
      <c r="M30" s="87">
        <v>223</v>
      </c>
      <c r="N30" s="86">
        <f>D30+M30</f>
        <v>237</v>
      </c>
      <c r="O30" s="339"/>
      <c r="P30" s="340"/>
      <c r="Q30" s="87">
        <v>183</v>
      </c>
      <c r="R30" s="86">
        <f>D30+Q30</f>
        <v>197</v>
      </c>
      <c r="S30" s="339"/>
      <c r="T30" s="340"/>
      <c r="U30" s="87">
        <v>225</v>
      </c>
      <c r="V30" s="86">
        <f>D30+U30</f>
        <v>239</v>
      </c>
      <c r="W30" s="339"/>
      <c r="X30" s="340"/>
      <c r="Y30" s="86">
        <f>F30+J30+N30+R30+V30</f>
        <v>1059</v>
      </c>
      <c r="Z30" s="87">
        <f>E30+I30+M30+Q30+U30</f>
        <v>989</v>
      </c>
      <c r="AA30" s="88">
        <f>AVERAGE(F30,J30,N30,R30,V30)</f>
        <v>211.8</v>
      </c>
      <c r="AB30" s="89">
        <f>AVERAGE(F30,J30,N30,R30,V30)-D30</f>
        <v>197.8</v>
      </c>
      <c r="AC30" s="332"/>
    </row>
    <row r="31" spans="2:29" s="63" customFormat="1" ht="17.25" customHeight="1">
      <c r="B31" s="99"/>
      <c r="C31" s="99"/>
      <c r="D31" s="100"/>
      <c r="E31" s="101"/>
      <c r="F31" s="102"/>
      <c r="G31" s="103"/>
      <c r="H31" s="103"/>
      <c r="I31" s="101"/>
      <c r="J31" s="102"/>
      <c r="K31" s="103"/>
      <c r="L31" s="103"/>
      <c r="M31" s="101"/>
      <c r="N31" s="102"/>
      <c r="O31" s="103"/>
      <c r="P31" s="103"/>
      <c r="Q31" s="101"/>
      <c r="R31" s="102"/>
      <c r="S31" s="103"/>
      <c r="T31" s="103"/>
      <c r="U31" s="101"/>
      <c r="V31" s="102"/>
      <c r="W31" s="103"/>
      <c r="X31" s="103"/>
      <c r="Y31" s="102"/>
      <c r="Z31" s="113"/>
      <c r="AA31" s="105"/>
      <c r="AB31" s="104"/>
      <c r="AC31" s="106"/>
    </row>
    <row r="32" spans="2:29" ht="25.5" customHeight="1">
      <c r="B32" s="1"/>
      <c r="C32" s="1"/>
      <c r="D32" s="1"/>
      <c r="E32" s="42"/>
      <c r="F32" s="4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9.5" customHeight="1">
      <c r="B33" s="234"/>
      <c r="C33" s="232"/>
      <c r="D33" s="1"/>
      <c r="E33" s="42"/>
      <c r="F33" s="358" t="s">
        <v>196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1"/>
      <c r="T33" s="1"/>
      <c r="U33" s="1"/>
      <c r="V33" s="1"/>
      <c r="W33" s="359" t="s">
        <v>59</v>
      </c>
      <c r="X33" s="359"/>
      <c r="Y33" s="359"/>
      <c r="Z33" s="359"/>
      <c r="AA33" s="1"/>
      <c r="AB33" s="1"/>
      <c r="AC33" s="1"/>
    </row>
    <row r="34" spans="2:29" ht="22.5" customHeight="1" thickBot="1">
      <c r="B34" s="234" t="s">
        <v>93</v>
      </c>
      <c r="C34" s="232"/>
      <c r="D34" s="1"/>
      <c r="E34" s="42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1"/>
      <c r="T34" s="1"/>
      <c r="U34" s="1"/>
      <c r="V34" s="1"/>
      <c r="W34" s="360"/>
      <c r="X34" s="360"/>
      <c r="Y34" s="360"/>
      <c r="Z34" s="360"/>
      <c r="AA34" s="1"/>
      <c r="AB34" s="1"/>
      <c r="AC34" s="1"/>
    </row>
    <row r="35" spans="2:29" s="44" customFormat="1" ht="17.25" customHeight="1">
      <c r="B35" s="367" t="s">
        <v>1</v>
      </c>
      <c r="C35" s="368"/>
      <c r="D35" s="107" t="s">
        <v>31</v>
      </c>
      <c r="E35" s="45"/>
      <c r="F35" s="46" t="s">
        <v>35</v>
      </c>
      <c r="G35" s="369" t="s">
        <v>36</v>
      </c>
      <c r="H35" s="370"/>
      <c r="I35" s="47"/>
      <c r="J35" s="46" t="s">
        <v>37</v>
      </c>
      <c r="K35" s="369" t="s">
        <v>36</v>
      </c>
      <c r="L35" s="370"/>
      <c r="M35" s="48"/>
      <c r="N35" s="46" t="s">
        <v>38</v>
      </c>
      <c r="O35" s="369" t="s">
        <v>36</v>
      </c>
      <c r="P35" s="370"/>
      <c r="Q35" s="48"/>
      <c r="R35" s="46" t="s">
        <v>39</v>
      </c>
      <c r="S35" s="369" t="s">
        <v>36</v>
      </c>
      <c r="T35" s="370"/>
      <c r="U35" s="49"/>
      <c r="V35" s="46" t="s">
        <v>40</v>
      </c>
      <c r="W35" s="369" t="s">
        <v>36</v>
      </c>
      <c r="X35" s="370"/>
      <c r="Y35" s="114" t="s">
        <v>41</v>
      </c>
      <c r="Z35" s="50"/>
      <c r="AA35" s="51" t="s">
        <v>42</v>
      </c>
      <c r="AB35" s="52" t="s">
        <v>43</v>
      </c>
      <c r="AC35" s="53" t="s">
        <v>41</v>
      </c>
    </row>
    <row r="36" spans="2:29" s="44" customFormat="1" ht="17.25" customHeight="1" thickBot="1">
      <c r="B36" s="365" t="s">
        <v>44</v>
      </c>
      <c r="C36" s="366"/>
      <c r="D36" s="109"/>
      <c r="E36" s="54"/>
      <c r="F36" s="55" t="s">
        <v>45</v>
      </c>
      <c r="G36" s="363" t="s">
        <v>46</v>
      </c>
      <c r="H36" s="364"/>
      <c r="I36" s="56"/>
      <c r="J36" s="55" t="s">
        <v>45</v>
      </c>
      <c r="K36" s="363" t="s">
        <v>46</v>
      </c>
      <c r="L36" s="364"/>
      <c r="M36" s="55"/>
      <c r="N36" s="55" t="s">
        <v>45</v>
      </c>
      <c r="O36" s="363" t="s">
        <v>46</v>
      </c>
      <c r="P36" s="364"/>
      <c r="Q36" s="55"/>
      <c r="R36" s="55" t="s">
        <v>45</v>
      </c>
      <c r="S36" s="363" t="s">
        <v>46</v>
      </c>
      <c r="T36" s="364"/>
      <c r="U36" s="57"/>
      <c r="V36" s="55" t="s">
        <v>45</v>
      </c>
      <c r="W36" s="363" t="s">
        <v>46</v>
      </c>
      <c r="X36" s="364"/>
      <c r="Y36" s="58" t="s">
        <v>45</v>
      </c>
      <c r="Z36" s="59" t="s">
        <v>47</v>
      </c>
      <c r="AA36" s="60" t="s">
        <v>48</v>
      </c>
      <c r="AB36" s="61" t="s">
        <v>49</v>
      </c>
      <c r="AC36" s="62" t="s">
        <v>50</v>
      </c>
    </row>
    <row r="37" spans="2:29" s="63" customFormat="1" ht="49.5" customHeight="1">
      <c r="B37" s="344" t="s">
        <v>155</v>
      </c>
      <c r="C37" s="345"/>
      <c r="D37" s="64">
        <f>SUM(D38:D40)</f>
        <v>97</v>
      </c>
      <c r="E37" s="65">
        <f>SUM(E38:E40)</f>
        <v>436</v>
      </c>
      <c r="F37" s="93">
        <f>SUM(F38:F40)</f>
        <v>533</v>
      </c>
      <c r="G37" s="67">
        <f>F57</f>
        <v>492</v>
      </c>
      <c r="H37" s="68" t="str">
        <f>B57</f>
        <v>Latestoil</v>
      </c>
      <c r="I37" s="69">
        <f>SUM(I38:I40)</f>
        <v>347</v>
      </c>
      <c r="J37" s="70">
        <f>SUM(J38:J40)</f>
        <v>444</v>
      </c>
      <c r="K37" s="70">
        <f>J53</f>
        <v>571</v>
      </c>
      <c r="L37" s="71" t="str">
        <f>B53</f>
        <v>FEB</v>
      </c>
      <c r="M37" s="73">
        <f>SUM(M38:M40)</f>
        <v>435</v>
      </c>
      <c r="N37" s="67">
        <f>SUM(N38:N40)</f>
        <v>532</v>
      </c>
      <c r="O37" s="67">
        <f>N49</f>
        <v>517</v>
      </c>
      <c r="P37" s="68" t="str">
        <f>B49</f>
        <v>Elion</v>
      </c>
      <c r="Q37" s="73">
        <f>SUM(Q38:Q40)</f>
        <v>521</v>
      </c>
      <c r="R37" s="67">
        <f>SUM(R38:R40)</f>
        <v>618</v>
      </c>
      <c r="S37" s="67">
        <f>R45</f>
        <v>516</v>
      </c>
      <c r="T37" s="68" t="str">
        <f>B45</f>
        <v>Bellus Furniture</v>
      </c>
      <c r="U37" s="73">
        <f>SUM(U38:U40)</f>
        <v>351</v>
      </c>
      <c r="V37" s="67">
        <f>SUM(V38:V40)</f>
        <v>448</v>
      </c>
      <c r="W37" s="67">
        <f>V41</f>
        <v>622</v>
      </c>
      <c r="X37" s="68" t="str">
        <f>B41</f>
        <v>Toode</v>
      </c>
      <c r="Y37" s="74">
        <f aca="true" t="shared" si="1" ref="Y37:Y57">F37+J37+N37+R37+V37</f>
        <v>2575</v>
      </c>
      <c r="Z37" s="72">
        <f>SUM(Z38:Z40)</f>
        <v>2090</v>
      </c>
      <c r="AA37" s="75">
        <f>AVERAGE(AA38,AA39,AA40)</f>
        <v>171.66666666666666</v>
      </c>
      <c r="AB37" s="76">
        <f>AVERAGE(AB38,AB39,AB40)</f>
        <v>139.33333333333334</v>
      </c>
      <c r="AC37" s="330">
        <f>G38+K38+O38+S38+W38</f>
        <v>3</v>
      </c>
    </row>
    <row r="38" spans="2:29" s="63" customFormat="1" ht="17.25" customHeight="1">
      <c r="B38" s="333" t="s">
        <v>166</v>
      </c>
      <c r="C38" s="334"/>
      <c r="D38" s="77">
        <v>21</v>
      </c>
      <c r="E38" s="78">
        <v>112</v>
      </c>
      <c r="F38" s="81">
        <f>D38+E38</f>
        <v>133</v>
      </c>
      <c r="G38" s="335">
        <v>1</v>
      </c>
      <c r="H38" s="336"/>
      <c r="I38" s="80">
        <v>113</v>
      </c>
      <c r="J38" s="79">
        <f>D38+I38</f>
        <v>134</v>
      </c>
      <c r="K38" s="335">
        <v>0</v>
      </c>
      <c r="L38" s="336"/>
      <c r="M38" s="80">
        <v>119</v>
      </c>
      <c r="N38" s="79">
        <f>D38+M38</f>
        <v>140</v>
      </c>
      <c r="O38" s="335">
        <v>1</v>
      </c>
      <c r="P38" s="336"/>
      <c r="Q38" s="80">
        <v>170</v>
      </c>
      <c r="R38" s="81">
        <f>D38+Q38</f>
        <v>191</v>
      </c>
      <c r="S38" s="335">
        <v>1</v>
      </c>
      <c r="T38" s="336"/>
      <c r="U38" s="78">
        <v>126</v>
      </c>
      <c r="V38" s="81">
        <f>D38+U38</f>
        <v>147</v>
      </c>
      <c r="W38" s="335">
        <v>0</v>
      </c>
      <c r="X38" s="336"/>
      <c r="Y38" s="79">
        <f t="shared" si="1"/>
        <v>745</v>
      </c>
      <c r="Z38" s="80">
        <f>E38+I38+M38+Q38+U38</f>
        <v>640</v>
      </c>
      <c r="AA38" s="82">
        <f>AVERAGE(F38,J38,N38,R38,V38)</f>
        <v>149</v>
      </c>
      <c r="AB38" s="83">
        <f>AVERAGE(F38,J38,N38,R38,V38)-D38</f>
        <v>128</v>
      </c>
      <c r="AC38" s="331"/>
    </row>
    <row r="39" spans="2:29" s="63" customFormat="1" ht="17.25" customHeight="1">
      <c r="B39" s="333" t="s">
        <v>167</v>
      </c>
      <c r="C39" s="334"/>
      <c r="D39" s="77">
        <v>41</v>
      </c>
      <c r="E39" s="78">
        <v>152</v>
      </c>
      <c r="F39" s="81">
        <f>D39+E39</f>
        <v>193</v>
      </c>
      <c r="G39" s="337"/>
      <c r="H39" s="338"/>
      <c r="I39" s="80">
        <v>110</v>
      </c>
      <c r="J39" s="79">
        <f>D39+I39</f>
        <v>151</v>
      </c>
      <c r="K39" s="337"/>
      <c r="L39" s="338"/>
      <c r="M39" s="80">
        <v>149</v>
      </c>
      <c r="N39" s="79">
        <f>D39+M39</f>
        <v>190</v>
      </c>
      <c r="O39" s="337"/>
      <c r="P39" s="338"/>
      <c r="Q39" s="78">
        <v>162</v>
      </c>
      <c r="R39" s="81">
        <f>D39+Q39</f>
        <v>203</v>
      </c>
      <c r="S39" s="337"/>
      <c r="T39" s="338"/>
      <c r="U39" s="78">
        <v>130</v>
      </c>
      <c r="V39" s="81">
        <f>D39+U39</f>
        <v>171</v>
      </c>
      <c r="W39" s="337"/>
      <c r="X39" s="338"/>
      <c r="Y39" s="79">
        <f t="shared" si="1"/>
        <v>908</v>
      </c>
      <c r="Z39" s="80">
        <f>E39+I39+M39+Q39+U39</f>
        <v>703</v>
      </c>
      <c r="AA39" s="82">
        <f>AVERAGE(F39,J39,N39,R39,V39)</f>
        <v>181.6</v>
      </c>
      <c r="AB39" s="83">
        <f>AVERAGE(F39,J39,N39,R39,V39)-D39</f>
        <v>140.6</v>
      </c>
      <c r="AC39" s="331"/>
    </row>
    <row r="40" spans="2:29" s="63" customFormat="1" ht="17.25" customHeight="1" thickBot="1">
      <c r="B40" s="341" t="s">
        <v>165</v>
      </c>
      <c r="C40" s="342"/>
      <c r="D40" s="84">
        <v>35</v>
      </c>
      <c r="E40" s="85">
        <v>172</v>
      </c>
      <c r="F40" s="248">
        <f>D40+E40</f>
        <v>207</v>
      </c>
      <c r="G40" s="339"/>
      <c r="H40" s="340"/>
      <c r="I40" s="87">
        <v>124</v>
      </c>
      <c r="J40" s="86">
        <f>D40+I40</f>
        <v>159</v>
      </c>
      <c r="K40" s="339"/>
      <c r="L40" s="340"/>
      <c r="M40" s="87">
        <v>167</v>
      </c>
      <c r="N40" s="86">
        <f>D40+M40</f>
        <v>202</v>
      </c>
      <c r="O40" s="339"/>
      <c r="P40" s="340"/>
      <c r="Q40" s="85">
        <v>189</v>
      </c>
      <c r="R40" s="249">
        <f>D40+Q40</f>
        <v>224</v>
      </c>
      <c r="S40" s="339"/>
      <c r="T40" s="340"/>
      <c r="U40" s="85">
        <v>95</v>
      </c>
      <c r="V40" s="86">
        <f>D40+U40</f>
        <v>130</v>
      </c>
      <c r="W40" s="339"/>
      <c r="X40" s="340"/>
      <c r="Y40" s="86">
        <f t="shared" si="1"/>
        <v>922</v>
      </c>
      <c r="Z40" s="87">
        <f>E40+I40+M40+Q40+U40</f>
        <v>747</v>
      </c>
      <c r="AA40" s="88">
        <f>AVERAGE(F40,J40,N40,R40,V40)</f>
        <v>184.4</v>
      </c>
      <c r="AB40" s="89">
        <f>AVERAGE(F40,J40,N40,R40,V40)-D40</f>
        <v>149.4</v>
      </c>
      <c r="AC40" s="332"/>
    </row>
    <row r="41" spans="2:29" s="63" customFormat="1" ht="48" customHeight="1">
      <c r="B41" s="343" t="s">
        <v>74</v>
      </c>
      <c r="C41" s="323"/>
      <c r="D41" s="64">
        <f>SUM(D42:D44)</f>
        <v>66</v>
      </c>
      <c r="E41" s="65">
        <f>SUM(E42:E44)</f>
        <v>514</v>
      </c>
      <c r="F41" s="67">
        <f>SUM(F42:F44)</f>
        <v>580</v>
      </c>
      <c r="G41" s="67">
        <f>F53</f>
        <v>630</v>
      </c>
      <c r="H41" s="68" t="str">
        <f>B53</f>
        <v>FEB</v>
      </c>
      <c r="I41" s="112">
        <f>SUM(I42:I44)</f>
        <v>511</v>
      </c>
      <c r="J41" s="70">
        <f>SUM(J42:J44)</f>
        <v>577</v>
      </c>
      <c r="K41" s="67">
        <f>J49</f>
        <v>494</v>
      </c>
      <c r="L41" s="68" t="str">
        <f>B49</f>
        <v>Elion</v>
      </c>
      <c r="M41" s="73">
        <f>SUM(M42:M44)</f>
        <v>555</v>
      </c>
      <c r="N41" s="67">
        <f>SUM(N42:N44)</f>
        <v>621</v>
      </c>
      <c r="O41" s="67">
        <f>N45</f>
        <v>562</v>
      </c>
      <c r="P41" s="68" t="str">
        <f>B45</f>
        <v>Bellus Furniture</v>
      </c>
      <c r="Q41" s="73">
        <f>SUM(Q42:Q44)</f>
        <v>498</v>
      </c>
      <c r="R41" s="67">
        <f>SUM(R42:R44)</f>
        <v>564</v>
      </c>
      <c r="S41" s="67">
        <f>R57</f>
        <v>612</v>
      </c>
      <c r="T41" s="68" t="str">
        <f>B57</f>
        <v>Latestoil</v>
      </c>
      <c r="U41" s="73">
        <f>SUM(U42:U44)</f>
        <v>556</v>
      </c>
      <c r="V41" s="67">
        <f>SUM(V42:V44)</f>
        <v>622</v>
      </c>
      <c r="W41" s="67">
        <f>V37</f>
        <v>448</v>
      </c>
      <c r="X41" s="68" t="str">
        <f>B37</f>
        <v>Taaravainu</v>
      </c>
      <c r="Y41" s="74">
        <f t="shared" si="1"/>
        <v>2964</v>
      </c>
      <c r="Z41" s="72">
        <f>SUM(Z42:Z44)</f>
        <v>2634</v>
      </c>
      <c r="AA41" s="92">
        <f>AVERAGE(AA42,AA43,AA44)</f>
        <v>197.6</v>
      </c>
      <c r="AB41" s="76">
        <f>AVERAGE(AB42,AB43,AB44)</f>
        <v>175.6</v>
      </c>
      <c r="AC41" s="330">
        <f>G42+K42+O42+S42+W42</f>
        <v>3</v>
      </c>
    </row>
    <row r="42" spans="2:29" s="63" customFormat="1" ht="17.25" customHeight="1">
      <c r="B42" s="96" t="s">
        <v>212</v>
      </c>
      <c r="C42" s="97"/>
      <c r="D42" s="77">
        <v>10</v>
      </c>
      <c r="E42" s="78">
        <v>180</v>
      </c>
      <c r="F42" s="81">
        <f>D42+E42</f>
        <v>190</v>
      </c>
      <c r="G42" s="335">
        <v>0</v>
      </c>
      <c r="H42" s="336"/>
      <c r="I42" s="80">
        <v>163</v>
      </c>
      <c r="J42" s="79">
        <f>D42+I42</f>
        <v>173</v>
      </c>
      <c r="K42" s="335">
        <v>1</v>
      </c>
      <c r="L42" s="336"/>
      <c r="M42" s="80">
        <v>225</v>
      </c>
      <c r="N42" s="79">
        <f>D42+M42</f>
        <v>235</v>
      </c>
      <c r="O42" s="335">
        <v>1</v>
      </c>
      <c r="P42" s="336"/>
      <c r="Q42" s="78">
        <v>177</v>
      </c>
      <c r="R42" s="81">
        <f>D42+Q42</f>
        <v>187</v>
      </c>
      <c r="S42" s="335">
        <v>0</v>
      </c>
      <c r="T42" s="336"/>
      <c r="U42" s="78">
        <v>167</v>
      </c>
      <c r="V42" s="81">
        <f>D42+U42</f>
        <v>177</v>
      </c>
      <c r="W42" s="335">
        <v>1</v>
      </c>
      <c r="X42" s="336"/>
      <c r="Y42" s="79">
        <f t="shared" si="1"/>
        <v>962</v>
      </c>
      <c r="Z42" s="80">
        <f>E42+I42+M42+Q42+U42</f>
        <v>912</v>
      </c>
      <c r="AA42" s="82">
        <f>AVERAGE(F42,J42,N42,R42,V42)</f>
        <v>192.4</v>
      </c>
      <c r="AB42" s="83">
        <f>AVERAGE(F42,J42,N42,R42,V42)-D42</f>
        <v>182.4</v>
      </c>
      <c r="AC42" s="331"/>
    </row>
    <row r="43" spans="2:29" s="63" customFormat="1" ht="17.25" customHeight="1">
      <c r="B43" s="333" t="s">
        <v>146</v>
      </c>
      <c r="C43" s="334"/>
      <c r="D43" s="77">
        <v>3</v>
      </c>
      <c r="E43" s="78">
        <v>123</v>
      </c>
      <c r="F43" s="81">
        <f>D43+E43</f>
        <v>126</v>
      </c>
      <c r="G43" s="337"/>
      <c r="H43" s="338"/>
      <c r="I43" s="80">
        <v>177</v>
      </c>
      <c r="J43" s="79">
        <f>D43+I43</f>
        <v>180</v>
      </c>
      <c r="K43" s="337"/>
      <c r="L43" s="338"/>
      <c r="M43" s="80">
        <v>175</v>
      </c>
      <c r="N43" s="79">
        <f>D43+M43</f>
        <v>178</v>
      </c>
      <c r="O43" s="337"/>
      <c r="P43" s="338"/>
      <c r="Q43" s="78">
        <v>187</v>
      </c>
      <c r="R43" s="81">
        <f>D43+Q43</f>
        <v>190</v>
      </c>
      <c r="S43" s="337"/>
      <c r="T43" s="338"/>
      <c r="U43" s="78">
        <v>166</v>
      </c>
      <c r="V43" s="81">
        <f>D43+U43</f>
        <v>169</v>
      </c>
      <c r="W43" s="337"/>
      <c r="X43" s="338"/>
      <c r="Y43" s="79">
        <f t="shared" si="1"/>
        <v>843</v>
      </c>
      <c r="Z43" s="80">
        <f>E43+I43+M43+Q43+U43</f>
        <v>828</v>
      </c>
      <c r="AA43" s="82">
        <f>AVERAGE(F43,J43,N43,R43,V43)</f>
        <v>168.6</v>
      </c>
      <c r="AB43" s="83">
        <f>AVERAGE(F43,J43,N43,R43,V43)-D43</f>
        <v>165.6</v>
      </c>
      <c r="AC43" s="331"/>
    </row>
    <row r="44" spans="2:29" s="63" customFormat="1" ht="17.25" customHeight="1" thickBot="1">
      <c r="B44" s="341" t="s">
        <v>145</v>
      </c>
      <c r="C44" s="342"/>
      <c r="D44" s="77">
        <v>53</v>
      </c>
      <c r="E44" s="85">
        <v>211</v>
      </c>
      <c r="F44" s="248">
        <f>D44+E44</f>
        <v>264</v>
      </c>
      <c r="G44" s="339"/>
      <c r="H44" s="340"/>
      <c r="I44" s="87">
        <v>171</v>
      </c>
      <c r="J44" s="86">
        <f>D44+I44</f>
        <v>224</v>
      </c>
      <c r="K44" s="339"/>
      <c r="L44" s="340"/>
      <c r="M44" s="87">
        <v>155</v>
      </c>
      <c r="N44" s="86">
        <f>D44+M44</f>
        <v>208</v>
      </c>
      <c r="O44" s="339"/>
      <c r="P44" s="340"/>
      <c r="Q44" s="85">
        <v>134</v>
      </c>
      <c r="R44" s="86">
        <f>D44+Q44</f>
        <v>187</v>
      </c>
      <c r="S44" s="339"/>
      <c r="T44" s="340"/>
      <c r="U44" s="85">
        <v>223</v>
      </c>
      <c r="V44" s="86">
        <f>D44+U44</f>
        <v>276</v>
      </c>
      <c r="W44" s="339"/>
      <c r="X44" s="340"/>
      <c r="Y44" s="86">
        <f t="shared" si="1"/>
        <v>1159</v>
      </c>
      <c r="Z44" s="87">
        <f>E44+I44+M44+Q44+U44</f>
        <v>894</v>
      </c>
      <c r="AA44" s="88">
        <f>AVERAGE(F44,J44,N44,R44,V44)</f>
        <v>231.8</v>
      </c>
      <c r="AB44" s="89">
        <f>AVERAGE(F44,J44,N44,R44,V44)-D44</f>
        <v>178.8</v>
      </c>
      <c r="AC44" s="332"/>
    </row>
    <row r="45" spans="2:29" s="63" customFormat="1" ht="49.5" customHeight="1">
      <c r="B45" s="328" t="s">
        <v>67</v>
      </c>
      <c r="C45" s="329"/>
      <c r="D45" s="64">
        <f>SUM(D46:D48)</f>
        <v>175</v>
      </c>
      <c r="E45" s="65">
        <f>SUM(E46:E48)</f>
        <v>343</v>
      </c>
      <c r="F45" s="67">
        <f>SUM(F46:F48)</f>
        <v>518</v>
      </c>
      <c r="G45" s="67">
        <f>F49</f>
        <v>490</v>
      </c>
      <c r="H45" s="68" t="str">
        <f>B49</f>
        <v>Elion</v>
      </c>
      <c r="I45" s="112">
        <f>SUM(I46:I48)</f>
        <v>334</v>
      </c>
      <c r="J45" s="70">
        <f>SUM(J46:J48)</f>
        <v>509</v>
      </c>
      <c r="K45" s="67">
        <f>J57</f>
        <v>513</v>
      </c>
      <c r="L45" s="68" t="str">
        <f>B57</f>
        <v>Latestoil</v>
      </c>
      <c r="M45" s="73">
        <f>SUM(M46:M48)</f>
        <v>387</v>
      </c>
      <c r="N45" s="67">
        <f>SUM(N46:N48)</f>
        <v>562</v>
      </c>
      <c r="O45" s="67">
        <f>N41</f>
        <v>621</v>
      </c>
      <c r="P45" s="68" t="str">
        <f>B41</f>
        <v>Toode</v>
      </c>
      <c r="Q45" s="73">
        <f>SUM(Q46:Q48)</f>
        <v>341</v>
      </c>
      <c r="R45" s="67">
        <f>SUM(R46:R48)</f>
        <v>516</v>
      </c>
      <c r="S45" s="67">
        <f>R37</f>
        <v>618</v>
      </c>
      <c r="T45" s="68" t="str">
        <f>B37</f>
        <v>Taaravainu</v>
      </c>
      <c r="U45" s="73">
        <f>SUM(U46:U48)</f>
        <v>331</v>
      </c>
      <c r="V45" s="67">
        <f>SUM(V46:V48)</f>
        <v>506</v>
      </c>
      <c r="W45" s="67">
        <f>V53</f>
        <v>583</v>
      </c>
      <c r="X45" s="68" t="str">
        <f>B53</f>
        <v>FEB</v>
      </c>
      <c r="Y45" s="74">
        <f t="shared" si="1"/>
        <v>2611</v>
      </c>
      <c r="Z45" s="72">
        <f>SUM(Z46:Z48)</f>
        <v>1736</v>
      </c>
      <c r="AA45" s="92">
        <f>AVERAGE(AA46,AA47,AA48)</f>
        <v>174.0666666666667</v>
      </c>
      <c r="AB45" s="76">
        <f>AVERAGE(AB46,AB47,AB48)</f>
        <v>115.73333333333333</v>
      </c>
      <c r="AC45" s="330">
        <f>G46+K46+O46+S46+W46</f>
        <v>1</v>
      </c>
    </row>
    <row r="46" spans="2:29" s="63" customFormat="1" ht="17.25" customHeight="1">
      <c r="B46" s="333" t="s">
        <v>214</v>
      </c>
      <c r="C46" s="334"/>
      <c r="D46" s="77">
        <v>60</v>
      </c>
      <c r="E46" s="78">
        <v>104</v>
      </c>
      <c r="F46" s="81">
        <f>D46+E46</f>
        <v>164</v>
      </c>
      <c r="G46" s="335">
        <v>1</v>
      </c>
      <c r="H46" s="336"/>
      <c r="I46" s="80">
        <v>131</v>
      </c>
      <c r="J46" s="79">
        <f>D46+I46</f>
        <v>191</v>
      </c>
      <c r="K46" s="335">
        <v>0</v>
      </c>
      <c r="L46" s="336"/>
      <c r="M46" s="80">
        <v>143</v>
      </c>
      <c r="N46" s="79">
        <f>D46+M46</f>
        <v>203</v>
      </c>
      <c r="O46" s="335">
        <v>0</v>
      </c>
      <c r="P46" s="336"/>
      <c r="Q46" s="78">
        <v>130</v>
      </c>
      <c r="R46" s="81">
        <f>D46+Q46</f>
        <v>190</v>
      </c>
      <c r="S46" s="335">
        <v>0</v>
      </c>
      <c r="T46" s="336"/>
      <c r="U46" s="78">
        <v>93</v>
      </c>
      <c r="V46" s="81">
        <f>D46+U46</f>
        <v>153</v>
      </c>
      <c r="W46" s="335">
        <v>0</v>
      </c>
      <c r="X46" s="336"/>
      <c r="Y46" s="79">
        <f t="shared" si="1"/>
        <v>901</v>
      </c>
      <c r="Z46" s="80">
        <f>E46+I46+M46+Q46+U46</f>
        <v>601</v>
      </c>
      <c r="AA46" s="82">
        <f>AVERAGE(F46,J46,N46,R46,V46)</f>
        <v>180.2</v>
      </c>
      <c r="AB46" s="83">
        <f>AVERAGE(F46,J46,N46,R46,V46)-D46</f>
        <v>120.19999999999999</v>
      </c>
      <c r="AC46" s="331"/>
    </row>
    <row r="47" spans="2:29" s="63" customFormat="1" ht="17.25" customHeight="1">
      <c r="B47" s="333" t="s">
        <v>95</v>
      </c>
      <c r="C47" s="334"/>
      <c r="D47" s="77">
        <v>57</v>
      </c>
      <c r="E47" s="78">
        <v>97</v>
      </c>
      <c r="F47" s="81">
        <f>D47+E47</f>
        <v>154</v>
      </c>
      <c r="G47" s="337"/>
      <c r="H47" s="338"/>
      <c r="I47" s="80">
        <v>104</v>
      </c>
      <c r="J47" s="79">
        <f>D47+I47</f>
        <v>161</v>
      </c>
      <c r="K47" s="337"/>
      <c r="L47" s="338"/>
      <c r="M47" s="80">
        <v>89</v>
      </c>
      <c r="N47" s="79">
        <f>D47+M47</f>
        <v>146</v>
      </c>
      <c r="O47" s="337"/>
      <c r="P47" s="338"/>
      <c r="Q47" s="78">
        <v>104</v>
      </c>
      <c r="R47" s="81">
        <f>D47+Q47</f>
        <v>161</v>
      </c>
      <c r="S47" s="337"/>
      <c r="T47" s="338"/>
      <c r="U47" s="78">
        <v>121</v>
      </c>
      <c r="V47" s="81">
        <f>D47+U47</f>
        <v>178</v>
      </c>
      <c r="W47" s="337"/>
      <c r="X47" s="338"/>
      <c r="Y47" s="79">
        <f t="shared" si="1"/>
        <v>800</v>
      </c>
      <c r="Z47" s="80">
        <f>E47+I47+M47+Q47+U47</f>
        <v>515</v>
      </c>
      <c r="AA47" s="82">
        <f>AVERAGE(F47,J47,N47,R47,V47)</f>
        <v>160</v>
      </c>
      <c r="AB47" s="83">
        <f>AVERAGE(F47,J47,N47,R47,V47)-D47</f>
        <v>103</v>
      </c>
      <c r="AC47" s="331"/>
    </row>
    <row r="48" spans="2:29" s="63" customFormat="1" ht="17.25" customHeight="1" thickBot="1">
      <c r="B48" s="341" t="s">
        <v>96</v>
      </c>
      <c r="C48" s="342"/>
      <c r="D48" s="84">
        <v>58</v>
      </c>
      <c r="E48" s="85">
        <v>142</v>
      </c>
      <c r="F48" s="248">
        <f>D48+E48</f>
        <v>200</v>
      </c>
      <c r="G48" s="339"/>
      <c r="H48" s="340"/>
      <c r="I48" s="87">
        <v>99</v>
      </c>
      <c r="J48" s="86">
        <f>D48+I48</f>
        <v>157</v>
      </c>
      <c r="K48" s="339"/>
      <c r="L48" s="340"/>
      <c r="M48" s="87">
        <v>155</v>
      </c>
      <c r="N48" s="86">
        <f>D48+M48</f>
        <v>213</v>
      </c>
      <c r="O48" s="339"/>
      <c r="P48" s="340"/>
      <c r="Q48" s="85">
        <v>107</v>
      </c>
      <c r="R48" s="86">
        <f>D48+Q48</f>
        <v>165</v>
      </c>
      <c r="S48" s="339"/>
      <c r="T48" s="340"/>
      <c r="U48" s="85">
        <v>117</v>
      </c>
      <c r="V48" s="86">
        <f>D48+U48</f>
        <v>175</v>
      </c>
      <c r="W48" s="339"/>
      <c r="X48" s="340"/>
      <c r="Y48" s="86">
        <f t="shared" si="1"/>
        <v>910</v>
      </c>
      <c r="Z48" s="87">
        <f>E48+I48+M48+Q48+U48</f>
        <v>620</v>
      </c>
      <c r="AA48" s="88">
        <f>AVERAGE(F48,J48,N48,R48,V48)</f>
        <v>182</v>
      </c>
      <c r="AB48" s="89">
        <f>AVERAGE(F48,J48,N48,R48,V48)-D48</f>
        <v>124</v>
      </c>
      <c r="AC48" s="332"/>
    </row>
    <row r="49" spans="2:29" s="63" customFormat="1" ht="48" customHeight="1">
      <c r="B49" s="344" t="s">
        <v>63</v>
      </c>
      <c r="C49" s="345"/>
      <c r="D49" s="64">
        <f>SUM(D50:D52)</f>
        <v>173</v>
      </c>
      <c r="E49" s="65">
        <f>SUM(E50:E52)</f>
        <v>317</v>
      </c>
      <c r="F49" s="67">
        <f>SUM(F50:F52)</f>
        <v>490</v>
      </c>
      <c r="G49" s="67">
        <f>F45</f>
        <v>518</v>
      </c>
      <c r="H49" s="68" t="str">
        <f>B45</f>
        <v>Bellus Furniture</v>
      </c>
      <c r="I49" s="112">
        <f>SUM(I50:I52)</f>
        <v>321</v>
      </c>
      <c r="J49" s="70">
        <f>SUM(J50:J52)</f>
        <v>494</v>
      </c>
      <c r="K49" s="67">
        <f>J41</f>
        <v>577</v>
      </c>
      <c r="L49" s="68" t="str">
        <f>B41</f>
        <v>Toode</v>
      </c>
      <c r="M49" s="73">
        <f>SUM(M50:M52)</f>
        <v>344</v>
      </c>
      <c r="N49" s="67">
        <f>SUM(N50:N52)</f>
        <v>517</v>
      </c>
      <c r="O49" s="67">
        <f>N37</f>
        <v>532</v>
      </c>
      <c r="P49" s="68" t="str">
        <f>B37</f>
        <v>Taaravainu</v>
      </c>
      <c r="Q49" s="73">
        <f>SUM(Q50:Q52)</f>
        <v>338</v>
      </c>
      <c r="R49" s="67">
        <f>SUM(R50:R52)</f>
        <v>511</v>
      </c>
      <c r="S49" s="67">
        <f>R53</f>
        <v>599</v>
      </c>
      <c r="T49" s="68" t="str">
        <f>B53</f>
        <v>FEB</v>
      </c>
      <c r="U49" s="73">
        <f>SUM(U50:U52)</f>
        <v>363</v>
      </c>
      <c r="V49" s="67">
        <f>SUM(V50:V52)</f>
        <v>536</v>
      </c>
      <c r="W49" s="67">
        <f>V57</f>
        <v>600</v>
      </c>
      <c r="X49" s="68" t="str">
        <f>B57</f>
        <v>Latestoil</v>
      </c>
      <c r="Y49" s="74">
        <f t="shared" si="1"/>
        <v>2548</v>
      </c>
      <c r="Z49" s="72">
        <f>SUM(Z50:Z52)</f>
        <v>1683</v>
      </c>
      <c r="AA49" s="92">
        <f>AVERAGE(AA50,AA51,AA52)</f>
        <v>169.86666666666667</v>
      </c>
      <c r="AB49" s="76">
        <f>AVERAGE(AB50,AB51,AB52)</f>
        <v>112.2</v>
      </c>
      <c r="AC49" s="330">
        <f>G50+K50+O50+S50+W50</f>
        <v>0</v>
      </c>
    </row>
    <row r="50" spans="2:29" s="63" customFormat="1" ht="17.25" customHeight="1">
      <c r="B50" s="122" t="s">
        <v>99</v>
      </c>
      <c r="C50" s="123"/>
      <c r="D50" s="77">
        <v>60</v>
      </c>
      <c r="E50" s="80">
        <v>122</v>
      </c>
      <c r="F50" s="81">
        <f>D50+E50</f>
        <v>182</v>
      </c>
      <c r="G50" s="335">
        <v>0</v>
      </c>
      <c r="H50" s="336"/>
      <c r="I50" s="80">
        <v>89</v>
      </c>
      <c r="J50" s="79">
        <f>D50+I50</f>
        <v>149</v>
      </c>
      <c r="K50" s="335">
        <v>0</v>
      </c>
      <c r="L50" s="336"/>
      <c r="M50" s="80">
        <v>88</v>
      </c>
      <c r="N50" s="79">
        <f>D50+M50</f>
        <v>148</v>
      </c>
      <c r="O50" s="335">
        <v>0</v>
      </c>
      <c r="P50" s="336"/>
      <c r="Q50" s="78">
        <v>105</v>
      </c>
      <c r="R50" s="81">
        <f>D50+Q50</f>
        <v>165</v>
      </c>
      <c r="S50" s="335">
        <v>0</v>
      </c>
      <c r="T50" s="336"/>
      <c r="U50" s="78">
        <v>118</v>
      </c>
      <c r="V50" s="81">
        <f>D50+U50</f>
        <v>178</v>
      </c>
      <c r="W50" s="335">
        <v>0</v>
      </c>
      <c r="X50" s="336"/>
      <c r="Y50" s="79">
        <f t="shared" si="1"/>
        <v>822</v>
      </c>
      <c r="Z50" s="80">
        <f>E50+I50+M50+Q50+U50</f>
        <v>522</v>
      </c>
      <c r="AA50" s="82">
        <f>AVERAGE(F50,J50,N50,R50,V50)</f>
        <v>164.4</v>
      </c>
      <c r="AB50" s="83">
        <f>AVERAGE(F50,J50,N50,R50,V50)-D50</f>
        <v>104.4</v>
      </c>
      <c r="AC50" s="331"/>
    </row>
    <row r="51" spans="2:29" s="63" customFormat="1" ht="17.25" customHeight="1">
      <c r="B51" s="333" t="s">
        <v>100</v>
      </c>
      <c r="C51" s="334"/>
      <c r="D51" s="77">
        <v>59</v>
      </c>
      <c r="E51" s="98">
        <v>105</v>
      </c>
      <c r="F51" s="81">
        <f>D51+E51</f>
        <v>164</v>
      </c>
      <c r="G51" s="337"/>
      <c r="H51" s="338"/>
      <c r="I51" s="80">
        <v>133</v>
      </c>
      <c r="J51" s="79">
        <f>D51+I51</f>
        <v>192</v>
      </c>
      <c r="K51" s="337"/>
      <c r="L51" s="338"/>
      <c r="M51" s="80">
        <v>113</v>
      </c>
      <c r="N51" s="79">
        <f>D51+M51</f>
        <v>172</v>
      </c>
      <c r="O51" s="337"/>
      <c r="P51" s="338"/>
      <c r="Q51" s="78">
        <v>100</v>
      </c>
      <c r="R51" s="81">
        <f>D51+Q51</f>
        <v>159</v>
      </c>
      <c r="S51" s="337"/>
      <c r="T51" s="338"/>
      <c r="U51" s="78">
        <v>132</v>
      </c>
      <c r="V51" s="81">
        <f>D51+U51</f>
        <v>191</v>
      </c>
      <c r="W51" s="337"/>
      <c r="X51" s="338"/>
      <c r="Y51" s="79">
        <f t="shared" si="1"/>
        <v>878</v>
      </c>
      <c r="Z51" s="80">
        <f>E51+I51+M51+Q51+U51</f>
        <v>583</v>
      </c>
      <c r="AA51" s="82">
        <f>AVERAGE(F51,J51,N51,R51,V51)</f>
        <v>175.6</v>
      </c>
      <c r="AB51" s="83">
        <f>AVERAGE(F51,J51,N51,R51,V51)-D51</f>
        <v>116.6</v>
      </c>
      <c r="AC51" s="331"/>
    </row>
    <row r="52" spans="2:29" s="63" customFormat="1" ht="17.25" customHeight="1" thickBot="1">
      <c r="B52" s="341" t="s">
        <v>213</v>
      </c>
      <c r="C52" s="342"/>
      <c r="D52" s="84">
        <v>54</v>
      </c>
      <c r="E52" s="85">
        <v>90</v>
      </c>
      <c r="F52" s="81">
        <f>D52+E52</f>
        <v>144</v>
      </c>
      <c r="G52" s="339"/>
      <c r="H52" s="340"/>
      <c r="I52" s="87">
        <v>99</v>
      </c>
      <c r="J52" s="86">
        <f>D52+I52</f>
        <v>153</v>
      </c>
      <c r="K52" s="339"/>
      <c r="L52" s="340"/>
      <c r="M52" s="87">
        <v>143</v>
      </c>
      <c r="N52" s="86">
        <f>D52+M52</f>
        <v>197</v>
      </c>
      <c r="O52" s="339"/>
      <c r="P52" s="340"/>
      <c r="Q52" s="85">
        <v>133</v>
      </c>
      <c r="R52" s="86">
        <f>D52+Q52</f>
        <v>187</v>
      </c>
      <c r="S52" s="339"/>
      <c r="T52" s="340"/>
      <c r="U52" s="85">
        <v>113</v>
      </c>
      <c r="V52" s="86">
        <f>D52+U52</f>
        <v>167</v>
      </c>
      <c r="W52" s="339"/>
      <c r="X52" s="340"/>
      <c r="Y52" s="86">
        <f t="shared" si="1"/>
        <v>848</v>
      </c>
      <c r="Z52" s="87">
        <f>E52+I52+M52+Q52+U52</f>
        <v>578</v>
      </c>
      <c r="AA52" s="88">
        <f>AVERAGE(F52,J52,N52,R52,V52)</f>
        <v>169.6</v>
      </c>
      <c r="AB52" s="89">
        <f>AVERAGE(F52,J52,N52,R52,V52)-D52</f>
        <v>115.6</v>
      </c>
      <c r="AC52" s="332"/>
    </row>
    <row r="53" spans="2:29" s="63" customFormat="1" ht="48.75" customHeight="1">
      <c r="B53" s="328" t="s">
        <v>69</v>
      </c>
      <c r="C53" s="329"/>
      <c r="D53" s="64">
        <f>SUM(D54:D56)</f>
        <v>98</v>
      </c>
      <c r="E53" s="65">
        <f>SUM(E54:E56)</f>
        <v>532</v>
      </c>
      <c r="F53" s="93">
        <f>SUM(F54:F56)</f>
        <v>630</v>
      </c>
      <c r="G53" s="67">
        <f>F41</f>
        <v>580</v>
      </c>
      <c r="H53" s="68" t="str">
        <f>B41</f>
        <v>Toode</v>
      </c>
      <c r="I53" s="112">
        <f>SUM(I54:I56)</f>
        <v>473</v>
      </c>
      <c r="J53" s="70">
        <f>SUM(J54:J56)</f>
        <v>571</v>
      </c>
      <c r="K53" s="67">
        <f>J37</f>
        <v>444</v>
      </c>
      <c r="L53" s="68" t="str">
        <f>B37</f>
        <v>Taaravainu</v>
      </c>
      <c r="M53" s="73">
        <f>SUM(M54:M56)</f>
        <v>452</v>
      </c>
      <c r="N53" s="67">
        <f>SUM(N54:N56)</f>
        <v>550</v>
      </c>
      <c r="O53" s="67">
        <f>N57</f>
        <v>524</v>
      </c>
      <c r="P53" s="68" t="str">
        <f>B57</f>
        <v>Latestoil</v>
      </c>
      <c r="Q53" s="73">
        <f>SUM(Q54:Q56)</f>
        <v>501</v>
      </c>
      <c r="R53" s="67">
        <f>SUM(R54:R56)</f>
        <v>599</v>
      </c>
      <c r="S53" s="67">
        <f>R49</f>
        <v>511</v>
      </c>
      <c r="T53" s="68" t="str">
        <f>B49</f>
        <v>Elion</v>
      </c>
      <c r="U53" s="73">
        <f>SUM(U54:U56)</f>
        <v>485</v>
      </c>
      <c r="V53" s="67">
        <f>SUM(V54:V56)</f>
        <v>583</v>
      </c>
      <c r="W53" s="67">
        <f>V45</f>
        <v>506</v>
      </c>
      <c r="X53" s="68" t="str">
        <f>B45</f>
        <v>Bellus Furniture</v>
      </c>
      <c r="Y53" s="74">
        <f t="shared" si="1"/>
        <v>2933</v>
      </c>
      <c r="Z53" s="72">
        <f>SUM(Z54:Z56)</f>
        <v>2443</v>
      </c>
      <c r="AA53" s="92">
        <f>AVERAGE(AA54,AA55,AA56)</f>
        <v>195.5333333333333</v>
      </c>
      <c r="AB53" s="76">
        <f>AVERAGE(AB54,AB55,AB56)</f>
        <v>162.86666666666665</v>
      </c>
      <c r="AC53" s="330">
        <f>G54+K54+O54+S54+W54</f>
        <v>5</v>
      </c>
    </row>
    <row r="54" spans="2:29" s="63" customFormat="1" ht="17.25" customHeight="1">
      <c r="B54" s="333" t="s">
        <v>106</v>
      </c>
      <c r="C54" s="334"/>
      <c r="D54" s="77">
        <v>35</v>
      </c>
      <c r="E54" s="80">
        <v>149</v>
      </c>
      <c r="F54" s="81">
        <f>D54+E54</f>
        <v>184</v>
      </c>
      <c r="G54" s="335">
        <v>1</v>
      </c>
      <c r="H54" s="336"/>
      <c r="I54" s="80">
        <v>139</v>
      </c>
      <c r="J54" s="79">
        <f>D54+I54</f>
        <v>174</v>
      </c>
      <c r="K54" s="335">
        <v>1</v>
      </c>
      <c r="L54" s="336"/>
      <c r="M54" s="80">
        <v>131</v>
      </c>
      <c r="N54" s="79">
        <f>D54+M54</f>
        <v>166</v>
      </c>
      <c r="O54" s="335">
        <v>1</v>
      </c>
      <c r="P54" s="336"/>
      <c r="Q54" s="78">
        <v>150</v>
      </c>
      <c r="R54" s="81">
        <f>D54+Q54</f>
        <v>185</v>
      </c>
      <c r="S54" s="335">
        <v>1</v>
      </c>
      <c r="T54" s="336"/>
      <c r="U54" s="78">
        <v>143</v>
      </c>
      <c r="V54" s="81">
        <f>D54+U54</f>
        <v>178</v>
      </c>
      <c r="W54" s="335">
        <v>1</v>
      </c>
      <c r="X54" s="336"/>
      <c r="Y54" s="79">
        <f t="shared" si="1"/>
        <v>887</v>
      </c>
      <c r="Z54" s="80">
        <f>E54+I54+M54+Q54+U54</f>
        <v>712</v>
      </c>
      <c r="AA54" s="82">
        <f>AVERAGE(F54,J54,N54,R54,V54)</f>
        <v>177.4</v>
      </c>
      <c r="AB54" s="83">
        <f>AVERAGE(F54,J54,N54,R54,V54)-D54</f>
        <v>142.4</v>
      </c>
      <c r="AC54" s="331"/>
    </row>
    <row r="55" spans="2:29" s="63" customFormat="1" ht="17.25" customHeight="1">
      <c r="B55" s="333" t="s">
        <v>108</v>
      </c>
      <c r="C55" s="334"/>
      <c r="D55" s="77">
        <v>29</v>
      </c>
      <c r="E55" s="78">
        <v>152</v>
      </c>
      <c r="F55" s="81">
        <f>D55+E55</f>
        <v>181</v>
      </c>
      <c r="G55" s="337"/>
      <c r="H55" s="338"/>
      <c r="I55" s="80">
        <v>163</v>
      </c>
      <c r="J55" s="79">
        <f>D55+I55</f>
        <v>192</v>
      </c>
      <c r="K55" s="337"/>
      <c r="L55" s="338"/>
      <c r="M55" s="80">
        <v>154</v>
      </c>
      <c r="N55" s="79">
        <f>D55+M55</f>
        <v>183</v>
      </c>
      <c r="O55" s="337"/>
      <c r="P55" s="338"/>
      <c r="Q55" s="78">
        <v>172</v>
      </c>
      <c r="R55" s="81">
        <f>D55+Q55</f>
        <v>201</v>
      </c>
      <c r="S55" s="337"/>
      <c r="T55" s="338"/>
      <c r="U55" s="78">
        <v>219</v>
      </c>
      <c r="V55" s="81">
        <f>D55+U55</f>
        <v>248</v>
      </c>
      <c r="W55" s="337"/>
      <c r="X55" s="338"/>
      <c r="Y55" s="79">
        <f t="shared" si="1"/>
        <v>1005</v>
      </c>
      <c r="Z55" s="80">
        <f>E55+I55+M55+Q55+U55</f>
        <v>860</v>
      </c>
      <c r="AA55" s="82">
        <f>AVERAGE(F55,J55,N55,R55,V55)</f>
        <v>201</v>
      </c>
      <c r="AB55" s="83">
        <f>AVERAGE(F55,J55,N55,R55,V55)-D55</f>
        <v>172</v>
      </c>
      <c r="AC55" s="331"/>
    </row>
    <row r="56" spans="2:29" s="63" customFormat="1" ht="17.25" customHeight="1" thickBot="1">
      <c r="B56" s="341" t="s">
        <v>107</v>
      </c>
      <c r="C56" s="342"/>
      <c r="D56" s="84">
        <v>34</v>
      </c>
      <c r="E56" s="85">
        <v>231</v>
      </c>
      <c r="F56" s="77">
        <f>D56+E56</f>
        <v>265</v>
      </c>
      <c r="G56" s="339"/>
      <c r="H56" s="340"/>
      <c r="I56" s="87">
        <v>171</v>
      </c>
      <c r="J56" s="86">
        <f>D56+I56</f>
        <v>205</v>
      </c>
      <c r="K56" s="339"/>
      <c r="L56" s="340"/>
      <c r="M56" s="87">
        <v>167</v>
      </c>
      <c r="N56" s="86">
        <f>D56+M56</f>
        <v>201</v>
      </c>
      <c r="O56" s="339"/>
      <c r="P56" s="340"/>
      <c r="Q56" s="85">
        <v>179</v>
      </c>
      <c r="R56" s="86">
        <f>D56+Q56</f>
        <v>213</v>
      </c>
      <c r="S56" s="339"/>
      <c r="T56" s="340"/>
      <c r="U56" s="85">
        <v>123</v>
      </c>
      <c r="V56" s="86">
        <f>D56+U56</f>
        <v>157</v>
      </c>
      <c r="W56" s="339"/>
      <c r="X56" s="340"/>
      <c r="Y56" s="86">
        <f t="shared" si="1"/>
        <v>1041</v>
      </c>
      <c r="Z56" s="87">
        <f>E56+I56+M56+Q56+U56</f>
        <v>871</v>
      </c>
      <c r="AA56" s="88">
        <f>AVERAGE(F56,J56,N56,R56,V56)</f>
        <v>208.2</v>
      </c>
      <c r="AB56" s="89">
        <f>AVERAGE(F56,J56,N56,R56,V56)-D56</f>
        <v>174.2</v>
      </c>
      <c r="AC56" s="332"/>
    </row>
    <row r="57" spans="2:29" s="63" customFormat="1" ht="49.5" customHeight="1">
      <c r="B57" s="343" t="s">
        <v>62</v>
      </c>
      <c r="C57" s="323"/>
      <c r="D57" s="64">
        <f>SUM(D58:D60)</f>
        <v>42</v>
      </c>
      <c r="E57" s="65">
        <f>SUM(E58:E60)</f>
        <v>450</v>
      </c>
      <c r="F57" s="93">
        <f>SUM(F58:F60)</f>
        <v>492</v>
      </c>
      <c r="G57" s="93">
        <f>F37</f>
        <v>533</v>
      </c>
      <c r="H57" s="71" t="str">
        <f>B37</f>
        <v>Taaravainu</v>
      </c>
      <c r="I57" s="69">
        <f>SUM(I58:I60)</f>
        <v>471</v>
      </c>
      <c r="J57" s="70">
        <f>SUM(J58:J60)</f>
        <v>513</v>
      </c>
      <c r="K57" s="67">
        <f>J45</f>
        <v>509</v>
      </c>
      <c r="L57" s="68" t="str">
        <f>B45</f>
        <v>Bellus Furniture</v>
      </c>
      <c r="M57" s="73">
        <f>SUM(M58:M60)</f>
        <v>482</v>
      </c>
      <c r="N57" s="67">
        <f>SUM(N58:N60)</f>
        <v>524</v>
      </c>
      <c r="O57" s="67">
        <f>N53</f>
        <v>550</v>
      </c>
      <c r="P57" s="68" t="str">
        <f>B53</f>
        <v>FEB</v>
      </c>
      <c r="Q57" s="73">
        <f>SUM(Q58:Q60)</f>
        <v>570</v>
      </c>
      <c r="R57" s="67">
        <f>SUM(R58:R60)</f>
        <v>612</v>
      </c>
      <c r="S57" s="67">
        <f>R41</f>
        <v>564</v>
      </c>
      <c r="T57" s="68" t="str">
        <f>B41</f>
        <v>Toode</v>
      </c>
      <c r="U57" s="73">
        <f>SUM(U58:U60)</f>
        <v>558</v>
      </c>
      <c r="V57" s="67">
        <f>SUM(V58:V60)</f>
        <v>600</v>
      </c>
      <c r="W57" s="67">
        <f>V49</f>
        <v>536</v>
      </c>
      <c r="X57" s="68" t="str">
        <f>B49</f>
        <v>Elion</v>
      </c>
      <c r="Y57" s="74">
        <f t="shared" si="1"/>
        <v>2741</v>
      </c>
      <c r="Z57" s="72">
        <f>SUM(Z58:Z60)</f>
        <v>2531</v>
      </c>
      <c r="AA57" s="92">
        <f>AVERAGE(AA58,AA59,AA60)</f>
        <v>182.73333333333335</v>
      </c>
      <c r="AB57" s="76">
        <f>AVERAGE(AB58,AB59,AB60)</f>
        <v>168.73333333333332</v>
      </c>
      <c r="AC57" s="330">
        <f>G58+K58+O58+S58+W58</f>
        <v>3</v>
      </c>
    </row>
    <row r="58" spans="2:29" s="63" customFormat="1" ht="17.25" customHeight="1">
      <c r="B58" s="333" t="s">
        <v>153</v>
      </c>
      <c r="C58" s="334"/>
      <c r="D58" s="77">
        <v>24</v>
      </c>
      <c r="E58" s="78">
        <v>149</v>
      </c>
      <c r="F58" s="81">
        <f>D58+E58</f>
        <v>173</v>
      </c>
      <c r="G58" s="335">
        <v>0</v>
      </c>
      <c r="H58" s="336"/>
      <c r="I58" s="80">
        <v>179</v>
      </c>
      <c r="J58" s="79">
        <f>D58+I58</f>
        <v>203</v>
      </c>
      <c r="K58" s="335">
        <v>1</v>
      </c>
      <c r="L58" s="336"/>
      <c r="M58" s="80">
        <v>143</v>
      </c>
      <c r="N58" s="79">
        <f>D58+M58</f>
        <v>167</v>
      </c>
      <c r="O58" s="335">
        <v>0</v>
      </c>
      <c r="P58" s="336"/>
      <c r="Q58" s="78">
        <v>191</v>
      </c>
      <c r="R58" s="81">
        <f>D58+Q58</f>
        <v>215</v>
      </c>
      <c r="S58" s="335">
        <v>1</v>
      </c>
      <c r="T58" s="336"/>
      <c r="U58" s="78">
        <v>196</v>
      </c>
      <c r="V58" s="81">
        <f>D58+U58</f>
        <v>220</v>
      </c>
      <c r="W58" s="335">
        <v>1</v>
      </c>
      <c r="X58" s="336"/>
      <c r="Y58" s="79">
        <f>F58+J58+N58+R58+V58</f>
        <v>978</v>
      </c>
      <c r="Z58" s="80">
        <f>E58+I58+M58+Q58+U58</f>
        <v>858</v>
      </c>
      <c r="AA58" s="82">
        <f>AVERAGE(F58,J58,N58,R58,V58)</f>
        <v>195.6</v>
      </c>
      <c r="AB58" s="83">
        <f>AVERAGE(F58,J58,N58,R58,V58)-D58</f>
        <v>171.6</v>
      </c>
      <c r="AC58" s="331"/>
    </row>
    <row r="59" spans="2:29" s="63" customFormat="1" ht="17.25" customHeight="1">
      <c r="B59" s="333" t="s">
        <v>143</v>
      </c>
      <c r="C59" s="334"/>
      <c r="D59" s="77">
        <v>18</v>
      </c>
      <c r="E59" s="78">
        <v>114</v>
      </c>
      <c r="F59" s="81">
        <f>D59+E59</f>
        <v>132</v>
      </c>
      <c r="G59" s="337"/>
      <c r="H59" s="338"/>
      <c r="I59" s="80">
        <v>108</v>
      </c>
      <c r="J59" s="79">
        <f>D59+I59</f>
        <v>126</v>
      </c>
      <c r="K59" s="337"/>
      <c r="L59" s="338"/>
      <c r="M59" s="80">
        <v>142</v>
      </c>
      <c r="N59" s="79">
        <f>D59+M59</f>
        <v>160</v>
      </c>
      <c r="O59" s="337"/>
      <c r="P59" s="338"/>
      <c r="Q59" s="78">
        <v>166</v>
      </c>
      <c r="R59" s="81">
        <f>D59+Q59</f>
        <v>184</v>
      </c>
      <c r="S59" s="337"/>
      <c r="T59" s="338"/>
      <c r="U59" s="78">
        <v>168</v>
      </c>
      <c r="V59" s="81">
        <f>D59+U59</f>
        <v>186</v>
      </c>
      <c r="W59" s="337"/>
      <c r="X59" s="338"/>
      <c r="Y59" s="79">
        <f>F59+J59+N59+R59+V59</f>
        <v>788</v>
      </c>
      <c r="Z59" s="80">
        <f>E59+I59+M59+Q59+U59</f>
        <v>698</v>
      </c>
      <c r="AA59" s="82">
        <f>AVERAGE(F59,J59,N59,R59,V59)</f>
        <v>157.6</v>
      </c>
      <c r="AB59" s="83">
        <f>AVERAGE(F59,J59,N59,R59,V59)-D59</f>
        <v>139.6</v>
      </c>
      <c r="AC59" s="331"/>
    </row>
    <row r="60" spans="2:29" s="63" customFormat="1" ht="17.25" customHeight="1" thickBot="1">
      <c r="B60" s="341" t="s">
        <v>144</v>
      </c>
      <c r="C60" s="342"/>
      <c r="D60" s="84">
        <v>0</v>
      </c>
      <c r="E60" s="85">
        <v>187</v>
      </c>
      <c r="F60" s="86">
        <f>D60+E60</f>
        <v>187</v>
      </c>
      <c r="G60" s="339"/>
      <c r="H60" s="340"/>
      <c r="I60" s="87">
        <v>184</v>
      </c>
      <c r="J60" s="86">
        <f>D60+I60</f>
        <v>184</v>
      </c>
      <c r="K60" s="339"/>
      <c r="L60" s="340"/>
      <c r="M60" s="87">
        <v>197</v>
      </c>
      <c r="N60" s="86">
        <f>D60+M60</f>
        <v>197</v>
      </c>
      <c r="O60" s="339"/>
      <c r="P60" s="340"/>
      <c r="Q60" s="87">
        <v>213</v>
      </c>
      <c r="R60" s="86">
        <f>D60+Q60</f>
        <v>213</v>
      </c>
      <c r="S60" s="339"/>
      <c r="T60" s="340"/>
      <c r="U60" s="87">
        <v>194</v>
      </c>
      <c r="V60" s="86">
        <f>D60+U60</f>
        <v>194</v>
      </c>
      <c r="W60" s="339"/>
      <c r="X60" s="340"/>
      <c r="Y60" s="86">
        <f>F60+J60+N60+R60+V60</f>
        <v>975</v>
      </c>
      <c r="Z60" s="87">
        <f>E60+I60+M60+Q60+U60</f>
        <v>975</v>
      </c>
      <c r="AA60" s="88">
        <f>AVERAGE(F60,J60,N60,R60,V60)</f>
        <v>195</v>
      </c>
      <c r="AB60" s="89">
        <f>AVERAGE(F60,J60,N60,R60,V60)-D60</f>
        <v>195</v>
      </c>
      <c r="AC60" s="332"/>
    </row>
    <row r="61" spans="2:29" s="63" customFormat="1" ht="17.25" customHeight="1">
      <c r="B61" s="115"/>
      <c r="C61" s="115"/>
      <c r="D61" s="100"/>
      <c r="E61" s="101"/>
      <c r="F61" s="102"/>
      <c r="G61" s="103"/>
      <c r="H61" s="103"/>
      <c r="I61" s="101"/>
      <c r="J61" s="102"/>
      <c r="K61" s="103"/>
      <c r="L61" s="103"/>
      <c r="M61" s="101"/>
      <c r="N61" s="102"/>
      <c r="O61" s="103"/>
      <c r="P61" s="103"/>
      <c r="Q61" s="101"/>
      <c r="R61" s="102"/>
      <c r="S61" s="103"/>
      <c r="T61" s="103"/>
      <c r="U61" s="101"/>
      <c r="V61" s="102"/>
      <c r="W61" s="103"/>
      <c r="X61" s="103"/>
      <c r="Y61" s="102"/>
      <c r="Z61" s="113"/>
      <c r="AA61" s="105"/>
      <c r="AB61" s="104"/>
      <c r="AC61" s="106"/>
    </row>
    <row r="62" spans="2:29" ht="40.5" customHeight="1">
      <c r="B62" s="1"/>
      <c r="C62" s="1"/>
      <c r="D62" s="1"/>
      <c r="E62" s="42"/>
      <c r="F62" s="4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3.5" customHeight="1">
      <c r="B63" s="234"/>
      <c r="C63" s="232"/>
      <c r="D63" s="1"/>
      <c r="E63" s="42"/>
      <c r="F63" s="358" t="s">
        <v>195</v>
      </c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1"/>
      <c r="T63" s="1"/>
      <c r="U63" s="1"/>
      <c r="V63" s="1"/>
      <c r="W63" s="359" t="s">
        <v>59</v>
      </c>
      <c r="X63" s="359"/>
      <c r="Y63" s="359"/>
      <c r="Z63" s="359"/>
      <c r="AA63" s="1"/>
      <c r="AB63" s="1"/>
      <c r="AC63" s="1"/>
    </row>
    <row r="64" spans="2:29" ht="24.75" customHeight="1" thickBot="1">
      <c r="B64" s="234" t="s">
        <v>93</v>
      </c>
      <c r="C64" s="232"/>
      <c r="D64" s="1"/>
      <c r="E64" s="42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1"/>
      <c r="T64" s="1"/>
      <c r="U64" s="1"/>
      <c r="V64" s="1"/>
      <c r="W64" s="360"/>
      <c r="X64" s="360"/>
      <c r="Y64" s="360"/>
      <c r="Z64" s="360"/>
      <c r="AA64" s="1"/>
      <c r="AB64" s="1"/>
      <c r="AC64" s="1"/>
    </row>
    <row r="65" spans="2:29" s="44" customFormat="1" ht="17.25" customHeight="1">
      <c r="B65" s="367" t="s">
        <v>1</v>
      </c>
      <c r="C65" s="368"/>
      <c r="D65" s="117" t="s">
        <v>31</v>
      </c>
      <c r="E65" s="116"/>
      <c r="F65" s="48" t="s">
        <v>35</v>
      </c>
      <c r="G65" s="352" t="s">
        <v>36</v>
      </c>
      <c r="H65" s="352"/>
      <c r="I65" s="48"/>
      <c r="J65" s="48" t="s">
        <v>37</v>
      </c>
      <c r="K65" s="352" t="s">
        <v>36</v>
      </c>
      <c r="L65" s="352"/>
      <c r="M65" s="48"/>
      <c r="N65" s="48" t="s">
        <v>38</v>
      </c>
      <c r="O65" s="352" t="s">
        <v>36</v>
      </c>
      <c r="P65" s="352"/>
      <c r="Q65" s="48"/>
      <c r="R65" s="48" t="s">
        <v>39</v>
      </c>
      <c r="S65" s="352" t="s">
        <v>36</v>
      </c>
      <c r="T65" s="352"/>
      <c r="U65" s="49"/>
      <c r="V65" s="48" t="s">
        <v>40</v>
      </c>
      <c r="W65" s="352" t="s">
        <v>36</v>
      </c>
      <c r="X65" s="352"/>
      <c r="Y65" s="48" t="s">
        <v>41</v>
      </c>
      <c r="Z65" s="50"/>
      <c r="AA65" s="108" t="s">
        <v>42</v>
      </c>
      <c r="AB65" s="52" t="s">
        <v>43</v>
      </c>
      <c r="AC65" s="53" t="s">
        <v>41</v>
      </c>
    </row>
    <row r="66" spans="2:29" s="44" customFormat="1" ht="17.25" customHeight="1" thickBot="1">
      <c r="B66" s="353" t="s">
        <v>44</v>
      </c>
      <c r="C66" s="354"/>
      <c r="D66" s="119"/>
      <c r="E66" s="118"/>
      <c r="F66" s="55" t="s">
        <v>45</v>
      </c>
      <c r="G66" s="355" t="s">
        <v>46</v>
      </c>
      <c r="H66" s="355"/>
      <c r="I66" s="55"/>
      <c r="J66" s="55" t="s">
        <v>45</v>
      </c>
      <c r="K66" s="355" t="s">
        <v>46</v>
      </c>
      <c r="L66" s="355"/>
      <c r="M66" s="55"/>
      <c r="N66" s="55" t="s">
        <v>45</v>
      </c>
      <c r="O66" s="355" t="s">
        <v>46</v>
      </c>
      <c r="P66" s="355"/>
      <c r="Q66" s="55"/>
      <c r="R66" s="55" t="s">
        <v>45</v>
      </c>
      <c r="S66" s="355" t="s">
        <v>46</v>
      </c>
      <c r="T66" s="355"/>
      <c r="U66" s="57"/>
      <c r="V66" s="55" t="s">
        <v>45</v>
      </c>
      <c r="W66" s="355" t="s">
        <v>46</v>
      </c>
      <c r="X66" s="355"/>
      <c r="Y66" s="55" t="s">
        <v>45</v>
      </c>
      <c r="Z66" s="59" t="s">
        <v>47</v>
      </c>
      <c r="AA66" s="60" t="s">
        <v>48</v>
      </c>
      <c r="AB66" s="61" t="s">
        <v>49</v>
      </c>
      <c r="AC66" s="120" t="s">
        <v>50</v>
      </c>
    </row>
    <row r="67" spans="2:29" s="63" customFormat="1" ht="49.5" customHeight="1">
      <c r="B67" s="343" t="s">
        <v>78</v>
      </c>
      <c r="C67" s="323"/>
      <c r="D67" s="90">
        <f>SUM(D68:D70)</f>
        <v>42</v>
      </c>
      <c r="E67" s="65">
        <f>SUM(E68:E70)</f>
        <v>552</v>
      </c>
      <c r="F67" s="66">
        <f>SUM(F68:F70)</f>
        <v>594</v>
      </c>
      <c r="G67" s="67">
        <f>F87</f>
        <v>505</v>
      </c>
      <c r="H67" s="68" t="str">
        <f>B87</f>
        <v>Dan Arpo</v>
      </c>
      <c r="I67" s="112">
        <f>SUM(I68:I70)</f>
        <v>494</v>
      </c>
      <c r="J67" s="70">
        <f>SUM(J68:J70)</f>
        <v>536</v>
      </c>
      <c r="K67" s="70">
        <f>J83</f>
        <v>528</v>
      </c>
      <c r="L67" s="68" t="str">
        <f>B83</f>
        <v>Jeld Wen</v>
      </c>
      <c r="M67" s="73">
        <f>SUM(M68:M70)</f>
        <v>501</v>
      </c>
      <c r="N67" s="67">
        <f>SUM(N68:N70)</f>
        <v>543</v>
      </c>
      <c r="O67" s="67">
        <f>N79</f>
        <v>617</v>
      </c>
      <c r="P67" s="68" t="str">
        <f>B79</f>
        <v>Kindle</v>
      </c>
      <c r="Q67" s="73">
        <f>SUM(Q68:Q70)</f>
        <v>540</v>
      </c>
      <c r="R67" s="67">
        <f>SUM(R68:R70)</f>
        <v>582</v>
      </c>
      <c r="S67" s="67">
        <f>R75</f>
        <v>537</v>
      </c>
      <c r="T67" s="68" t="str">
        <f>B75</f>
        <v>RMK Spordiklubi</v>
      </c>
      <c r="U67" s="73">
        <f>SUM(U68:U70)</f>
        <v>550</v>
      </c>
      <c r="V67" s="67">
        <f>SUM(V68:V70)</f>
        <v>592</v>
      </c>
      <c r="W67" s="67">
        <f>V71</f>
        <v>540</v>
      </c>
      <c r="X67" s="68" t="str">
        <f>B71</f>
        <v>Verx</v>
      </c>
      <c r="Y67" s="91">
        <f aca="true" t="shared" si="2" ref="Y67:Y87">F67+J67+N67+R67+V67</f>
        <v>2847</v>
      </c>
      <c r="Z67" s="73">
        <f>SUM(Z68:Z70)</f>
        <v>2637</v>
      </c>
      <c r="AA67" s="75">
        <f>AVERAGE(AA68,AA69,AA70)</f>
        <v>189.80000000000004</v>
      </c>
      <c r="AB67" s="121">
        <f>AVERAGE(AB68,AB69,AB70)</f>
        <v>175.80000000000004</v>
      </c>
      <c r="AC67" s="331">
        <f>G68+K68+O68+S68+W68</f>
        <v>4</v>
      </c>
    </row>
    <row r="68" spans="2:29" s="63" customFormat="1" ht="17.25" customHeight="1">
      <c r="B68" s="333" t="s">
        <v>142</v>
      </c>
      <c r="C68" s="334"/>
      <c r="D68" s="77">
        <v>42</v>
      </c>
      <c r="E68" s="78">
        <v>132</v>
      </c>
      <c r="F68" s="81">
        <f>D68+E68</f>
        <v>174</v>
      </c>
      <c r="G68" s="335">
        <v>1</v>
      </c>
      <c r="H68" s="336"/>
      <c r="I68" s="80">
        <v>122</v>
      </c>
      <c r="J68" s="79">
        <f>D68+I68</f>
        <v>164</v>
      </c>
      <c r="K68" s="335">
        <v>1</v>
      </c>
      <c r="L68" s="336"/>
      <c r="M68" s="80">
        <v>178</v>
      </c>
      <c r="N68" s="79">
        <f>D68+M68</f>
        <v>220</v>
      </c>
      <c r="O68" s="335">
        <v>0</v>
      </c>
      <c r="P68" s="336"/>
      <c r="Q68" s="80">
        <v>114</v>
      </c>
      <c r="R68" s="81">
        <f>D68+Q68</f>
        <v>156</v>
      </c>
      <c r="S68" s="335">
        <v>1</v>
      </c>
      <c r="T68" s="336"/>
      <c r="U68" s="78">
        <v>126</v>
      </c>
      <c r="V68" s="81">
        <f>D68+U68</f>
        <v>168</v>
      </c>
      <c r="W68" s="335">
        <v>1</v>
      </c>
      <c r="X68" s="336"/>
      <c r="Y68" s="79">
        <f>F68+J68+N68+R68+V68</f>
        <v>882</v>
      </c>
      <c r="Z68" s="80">
        <f>E68+I68+M68+Q68+U68</f>
        <v>672</v>
      </c>
      <c r="AA68" s="82">
        <f>AVERAGE(F68,J68,N68,R68,V68)</f>
        <v>176.4</v>
      </c>
      <c r="AB68" s="83">
        <f>AVERAGE(F68,J68,N68,R68,V68)-D68</f>
        <v>134.4</v>
      </c>
      <c r="AC68" s="331"/>
    </row>
    <row r="69" spans="2:29" s="63" customFormat="1" ht="17.25" customHeight="1">
      <c r="B69" s="333" t="s">
        <v>141</v>
      </c>
      <c r="C69" s="334"/>
      <c r="D69" s="77">
        <v>0</v>
      </c>
      <c r="E69" s="78">
        <v>215</v>
      </c>
      <c r="F69" s="81">
        <f>D69+E69</f>
        <v>215</v>
      </c>
      <c r="G69" s="337"/>
      <c r="H69" s="338"/>
      <c r="I69" s="80">
        <v>169</v>
      </c>
      <c r="J69" s="79">
        <f>D69+I69</f>
        <v>169</v>
      </c>
      <c r="K69" s="337"/>
      <c r="L69" s="338"/>
      <c r="M69" s="80">
        <v>166</v>
      </c>
      <c r="N69" s="79">
        <f>D69+M69</f>
        <v>166</v>
      </c>
      <c r="O69" s="337"/>
      <c r="P69" s="338"/>
      <c r="Q69" s="78">
        <v>213</v>
      </c>
      <c r="R69" s="81">
        <f>D69+Q69</f>
        <v>213</v>
      </c>
      <c r="S69" s="337"/>
      <c r="T69" s="338"/>
      <c r="U69" s="78">
        <v>188</v>
      </c>
      <c r="V69" s="81">
        <f>D69+U69</f>
        <v>188</v>
      </c>
      <c r="W69" s="337"/>
      <c r="X69" s="338"/>
      <c r="Y69" s="79">
        <f t="shared" si="2"/>
        <v>951</v>
      </c>
      <c r="Z69" s="80">
        <f>E69+I69+M69+Q69+U69</f>
        <v>951</v>
      </c>
      <c r="AA69" s="82">
        <f>AVERAGE(F69,J69,N69,R69,V69)</f>
        <v>190.2</v>
      </c>
      <c r="AB69" s="83">
        <f>AVERAGE(F69,J69,N69,R69,V69)-D69</f>
        <v>190.2</v>
      </c>
      <c r="AC69" s="331"/>
    </row>
    <row r="70" spans="2:29" s="63" customFormat="1" ht="17.25" customHeight="1" thickBot="1">
      <c r="B70" s="341" t="s">
        <v>140</v>
      </c>
      <c r="C70" s="342"/>
      <c r="D70" s="124">
        <v>0</v>
      </c>
      <c r="E70" s="85">
        <v>205</v>
      </c>
      <c r="F70" s="81">
        <f>D70+E70</f>
        <v>205</v>
      </c>
      <c r="G70" s="339"/>
      <c r="H70" s="340"/>
      <c r="I70" s="87">
        <v>203</v>
      </c>
      <c r="J70" s="79">
        <f>D70+I70</f>
        <v>203</v>
      </c>
      <c r="K70" s="339"/>
      <c r="L70" s="340"/>
      <c r="M70" s="80">
        <v>157</v>
      </c>
      <c r="N70" s="79">
        <f>D70+M70</f>
        <v>157</v>
      </c>
      <c r="O70" s="339"/>
      <c r="P70" s="340"/>
      <c r="Q70" s="78">
        <v>213</v>
      </c>
      <c r="R70" s="86">
        <f>D70+Q70</f>
        <v>213</v>
      </c>
      <c r="S70" s="339"/>
      <c r="T70" s="340"/>
      <c r="U70" s="78">
        <v>236</v>
      </c>
      <c r="V70" s="81">
        <f>D70+U70</f>
        <v>236</v>
      </c>
      <c r="W70" s="339"/>
      <c r="X70" s="340"/>
      <c r="Y70" s="86">
        <f>F70+J70+N70+R70+V70</f>
        <v>1014</v>
      </c>
      <c r="Z70" s="87">
        <f>E70+I70+M70+Q70+U70</f>
        <v>1014</v>
      </c>
      <c r="AA70" s="88">
        <f>AVERAGE(F70,J70,N70,R70,V70)</f>
        <v>202.8</v>
      </c>
      <c r="AB70" s="89">
        <f>AVERAGE(F70,J70,N70,R70,V70)-D70</f>
        <v>202.8</v>
      </c>
      <c r="AC70" s="332"/>
    </row>
    <row r="71" spans="2:29" s="63" customFormat="1" ht="49.5" customHeight="1">
      <c r="B71" s="343" t="s">
        <v>65</v>
      </c>
      <c r="C71" s="323"/>
      <c r="D71" s="64">
        <f>SUM(D72:D74)</f>
        <v>45</v>
      </c>
      <c r="E71" s="110">
        <f>SUM(E72:E74)</f>
        <v>494</v>
      </c>
      <c r="F71" s="93">
        <f>SUM(F72:F74)</f>
        <v>539</v>
      </c>
      <c r="G71" s="93">
        <f>F83</f>
        <v>487</v>
      </c>
      <c r="H71" s="71" t="str">
        <f>B83</f>
        <v>Jeld Wen</v>
      </c>
      <c r="I71" s="65">
        <f>SUM(I72:I74)</f>
        <v>491</v>
      </c>
      <c r="J71" s="93">
        <f>SUM(J72:J74)</f>
        <v>536</v>
      </c>
      <c r="K71" s="93">
        <f>J79</f>
        <v>499</v>
      </c>
      <c r="L71" s="71" t="str">
        <f>B79</f>
        <v>Kindle</v>
      </c>
      <c r="M71" s="72">
        <f>SUM(M72:M74)</f>
        <v>542</v>
      </c>
      <c r="N71" s="94">
        <f>SUM(N72:N74)</f>
        <v>587</v>
      </c>
      <c r="O71" s="93">
        <f>N75</f>
        <v>495</v>
      </c>
      <c r="P71" s="71" t="str">
        <f>B75</f>
        <v>RMK Spordiklubi</v>
      </c>
      <c r="Q71" s="72">
        <f>SUM(Q72:Q74)</f>
        <v>531</v>
      </c>
      <c r="R71" s="67">
        <f>SUM(R72:R74)</f>
        <v>576</v>
      </c>
      <c r="S71" s="93">
        <f>R87</f>
        <v>637</v>
      </c>
      <c r="T71" s="71" t="str">
        <f>B87</f>
        <v>Dan Arpo</v>
      </c>
      <c r="U71" s="72">
        <f>SUM(U72:U74)</f>
        <v>495</v>
      </c>
      <c r="V71" s="95">
        <f>SUM(V72:V74)</f>
        <v>540</v>
      </c>
      <c r="W71" s="93">
        <f>V67</f>
        <v>592</v>
      </c>
      <c r="X71" s="71" t="str">
        <f>B67</f>
        <v>Kunda Trans</v>
      </c>
      <c r="Y71" s="74">
        <f>F71+J71+N71+R71+V71</f>
        <v>2778</v>
      </c>
      <c r="Z71" s="72">
        <f>SUM(Z72:Z74)</f>
        <v>2553</v>
      </c>
      <c r="AA71" s="92">
        <f>AVERAGE(AA72,AA73,AA74)</f>
        <v>185.19999999999996</v>
      </c>
      <c r="AB71" s="76">
        <f>AVERAGE(AB72,AB73,AB74)</f>
        <v>170.2</v>
      </c>
      <c r="AC71" s="330">
        <f>G72+K72+O72+S72+W72</f>
        <v>3</v>
      </c>
    </row>
    <row r="72" spans="2:29" s="63" customFormat="1" ht="17.25" customHeight="1">
      <c r="B72" s="96" t="s">
        <v>97</v>
      </c>
      <c r="C72" s="97"/>
      <c r="D72" s="77">
        <v>0</v>
      </c>
      <c r="E72" s="78">
        <v>158</v>
      </c>
      <c r="F72" s="81">
        <f>D72+E72</f>
        <v>158</v>
      </c>
      <c r="G72" s="335">
        <v>1</v>
      </c>
      <c r="H72" s="336"/>
      <c r="I72" s="80">
        <v>205</v>
      </c>
      <c r="J72" s="79">
        <f>D72+I72</f>
        <v>205</v>
      </c>
      <c r="K72" s="335">
        <v>1</v>
      </c>
      <c r="L72" s="336"/>
      <c r="M72" s="80">
        <v>202</v>
      </c>
      <c r="N72" s="79">
        <f>D72+M72</f>
        <v>202</v>
      </c>
      <c r="O72" s="335">
        <v>1</v>
      </c>
      <c r="P72" s="336"/>
      <c r="Q72" s="78">
        <v>193</v>
      </c>
      <c r="R72" s="81">
        <f>D72+Q72</f>
        <v>193</v>
      </c>
      <c r="S72" s="335">
        <v>0</v>
      </c>
      <c r="T72" s="336"/>
      <c r="U72" s="78">
        <v>190</v>
      </c>
      <c r="V72" s="81">
        <f>D72+U72</f>
        <v>190</v>
      </c>
      <c r="W72" s="335">
        <v>0</v>
      </c>
      <c r="X72" s="336"/>
      <c r="Y72" s="79">
        <f t="shared" si="2"/>
        <v>948</v>
      </c>
      <c r="Z72" s="80">
        <f>E72+I72+M72+Q72+U72</f>
        <v>948</v>
      </c>
      <c r="AA72" s="82">
        <f>AVERAGE(F72,J72,N72,R72,V72)</f>
        <v>189.6</v>
      </c>
      <c r="AB72" s="83">
        <f>AVERAGE(F72,J72,N72,R72,V72)-D72</f>
        <v>189.6</v>
      </c>
      <c r="AC72" s="331"/>
    </row>
    <row r="73" spans="2:29" s="63" customFormat="1" ht="17.25" customHeight="1">
      <c r="B73" s="333" t="s">
        <v>98</v>
      </c>
      <c r="C73" s="334"/>
      <c r="D73" s="77">
        <v>37</v>
      </c>
      <c r="E73" s="78">
        <v>126</v>
      </c>
      <c r="F73" s="81">
        <f>D73+E73</f>
        <v>163</v>
      </c>
      <c r="G73" s="337"/>
      <c r="H73" s="338"/>
      <c r="I73" s="80">
        <v>92</v>
      </c>
      <c r="J73" s="79">
        <f>D73+I73</f>
        <v>129</v>
      </c>
      <c r="K73" s="337"/>
      <c r="L73" s="338"/>
      <c r="M73" s="80">
        <v>125</v>
      </c>
      <c r="N73" s="79">
        <f>D73+M73</f>
        <v>162</v>
      </c>
      <c r="O73" s="337"/>
      <c r="P73" s="338"/>
      <c r="Q73" s="78">
        <v>170</v>
      </c>
      <c r="R73" s="81">
        <f>D73+Q73</f>
        <v>207</v>
      </c>
      <c r="S73" s="337"/>
      <c r="T73" s="338"/>
      <c r="U73" s="78">
        <v>143</v>
      </c>
      <c r="V73" s="81">
        <f>D73+U73</f>
        <v>180</v>
      </c>
      <c r="W73" s="337"/>
      <c r="X73" s="338"/>
      <c r="Y73" s="79">
        <f t="shared" si="2"/>
        <v>841</v>
      </c>
      <c r="Z73" s="80">
        <f>E73+I73+M73+Q73+U73</f>
        <v>656</v>
      </c>
      <c r="AA73" s="82">
        <f>AVERAGE(F73,J73,N73,R73,V73)</f>
        <v>168.2</v>
      </c>
      <c r="AB73" s="83">
        <f>AVERAGE(F73,J73,N73,R73,V73)-D73</f>
        <v>131.2</v>
      </c>
      <c r="AC73" s="331"/>
    </row>
    <row r="74" spans="2:29" s="63" customFormat="1" ht="17.25" customHeight="1" thickBot="1">
      <c r="B74" s="341" t="s">
        <v>105</v>
      </c>
      <c r="C74" s="342"/>
      <c r="D74" s="77">
        <v>8</v>
      </c>
      <c r="E74" s="85">
        <v>210</v>
      </c>
      <c r="F74" s="81">
        <f>D74+E74</f>
        <v>218</v>
      </c>
      <c r="G74" s="339"/>
      <c r="H74" s="340"/>
      <c r="I74" s="87">
        <v>194</v>
      </c>
      <c r="J74" s="79">
        <f>D74+I74</f>
        <v>202</v>
      </c>
      <c r="K74" s="339"/>
      <c r="L74" s="340"/>
      <c r="M74" s="80">
        <v>215</v>
      </c>
      <c r="N74" s="79">
        <f>D74+M74</f>
        <v>223</v>
      </c>
      <c r="O74" s="339"/>
      <c r="P74" s="340"/>
      <c r="Q74" s="78">
        <v>168</v>
      </c>
      <c r="R74" s="81">
        <f>D74+Q74</f>
        <v>176</v>
      </c>
      <c r="S74" s="339"/>
      <c r="T74" s="340"/>
      <c r="U74" s="78">
        <v>162</v>
      </c>
      <c r="V74" s="81">
        <f>D74+U74</f>
        <v>170</v>
      </c>
      <c r="W74" s="339"/>
      <c r="X74" s="340"/>
      <c r="Y74" s="86">
        <f t="shared" si="2"/>
        <v>989</v>
      </c>
      <c r="Z74" s="87">
        <f>E74+I74+M74+Q74+U74</f>
        <v>949</v>
      </c>
      <c r="AA74" s="88">
        <f>AVERAGE(F74,J74,N74,R74,V74)</f>
        <v>197.8</v>
      </c>
      <c r="AB74" s="89">
        <f>AVERAGE(F74,J74,N74,R74,V74)-D74</f>
        <v>189.8</v>
      </c>
      <c r="AC74" s="332"/>
    </row>
    <row r="75" spans="2:29" s="63" customFormat="1" ht="49.5" customHeight="1">
      <c r="B75" s="328" t="s">
        <v>135</v>
      </c>
      <c r="C75" s="329"/>
      <c r="D75" s="64">
        <f>SUM(D76:D78)</f>
        <v>146</v>
      </c>
      <c r="E75" s="110">
        <f>SUM(E76:E78)</f>
        <v>376</v>
      </c>
      <c r="F75" s="93">
        <f>SUM(F76:F78)</f>
        <v>522</v>
      </c>
      <c r="G75" s="93">
        <f>F79</f>
        <v>546</v>
      </c>
      <c r="H75" s="71" t="str">
        <f>B79</f>
        <v>Kindle</v>
      </c>
      <c r="I75" s="65">
        <f>SUM(I76:I78)</f>
        <v>428</v>
      </c>
      <c r="J75" s="93">
        <f>SUM(J76:J78)</f>
        <v>574</v>
      </c>
      <c r="K75" s="93">
        <f>J87</f>
        <v>499</v>
      </c>
      <c r="L75" s="71" t="str">
        <f>B87</f>
        <v>Dan Arpo</v>
      </c>
      <c r="M75" s="72">
        <f>SUM(M76:M78)</f>
        <v>349</v>
      </c>
      <c r="N75" s="94">
        <f>SUM(N76:N78)</f>
        <v>495</v>
      </c>
      <c r="O75" s="93">
        <f>N71</f>
        <v>587</v>
      </c>
      <c r="P75" s="71" t="str">
        <f>B71</f>
        <v>Verx</v>
      </c>
      <c r="Q75" s="72">
        <f>SUM(Q76:Q78)</f>
        <v>391</v>
      </c>
      <c r="R75" s="95">
        <f>SUM(R76:R78)</f>
        <v>537</v>
      </c>
      <c r="S75" s="93">
        <f>R67</f>
        <v>582</v>
      </c>
      <c r="T75" s="71" t="str">
        <f>B67</f>
        <v>Kunda Trans</v>
      </c>
      <c r="U75" s="72">
        <f>SUM(U76:U78)</f>
        <v>428</v>
      </c>
      <c r="V75" s="94">
        <f>SUM(V76:V78)</f>
        <v>574</v>
      </c>
      <c r="W75" s="93">
        <f>V83</f>
        <v>486</v>
      </c>
      <c r="X75" s="71" t="str">
        <f>B83</f>
        <v>Jeld Wen</v>
      </c>
      <c r="Y75" s="74">
        <f t="shared" si="2"/>
        <v>2702</v>
      </c>
      <c r="Z75" s="72">
        <f>SUM(Z76:Z78)</f>
        <v>1972</v>
      </c>
      <c r="AA75" s="92">
        <f>AVERAGE(AA76,AA77,AA78)</f>
        <v>180.13333333333335</v>
      </c>
      <c r="AB75" s="76">
        <f>AVERAGE(AB76,AB77,AB78)</f>
        <v>131.46666666666667</v>
      </c>
      <c r="AC75" s="330">
        <f>G76+K76+O76+S76+W76</f>
        <v>2</v>
      </c>
    </row>
    <row r="76" spans="2:29" s="63" customFormat="1" ht="17.25" customHeight="1">
      <c r="B76" s="333" t="s">
        <v>209</v>
      </c>
      <c r="C76" s="334"/>
      <c r="D76" s="77">
        <v>49</v>
      </c>
      <c r="E76" s="78">
        <v>140</v>
      </c>
      <c r="F76" s="81">
        <f>D76+E76</f>
        <v>189</v>
      </c>
      <c r="G76" s="335">
        <v>0</v>
      </c>
      <c r="H76" s="336"/>
      <c r="I76" s="80">
        <v>149</v>
      </c>
      <c r="J76" s="79">
        <f>D76+I76</f>
        <v>198</v>
      </c>
      <c r="K76" s="335">
        <v>1</v>
      </c>
      <c r="L76" s="336"/>
      <c r="M76" s="80">
        <v>114</v>
      </c>
      <c r="N76" s="79">
        <f>D76+M76</f>
        <v>163</v>
      </c>
      <c r="O76" s="335">
        <v>0</v>
      </c>
      <c r="P76" s="336"/>
      <c r="Q76" s="78">
        <v>134</v>
      </c>
      <c r="R76" s="81">
        <f>D76+Q76</f>
        <v>183</v>
      </c>
      <c r="S76" s="335">
        <v>0</v>
      </c>
      <c r="T76" s="336"/>
      <c r="U76" s="78">
        <v>189</v>
      </c>
      <c r="V76" s="81">
        <f>D76+U76</f>
        <v>238</v>
      </c>
      <c r="W76" s="335">
        <v>1</v>
      </c>
      <c r="X76" s="336"/>
      <c r="Y76" s="79">
        <f t="shared" si="2"/>
        <v>971</v>
      </c>
      <c r="Z76" s="80">
        <f>E76+I76+M76+Q76+U76</f>
        <v>726</v>
      </c>
      <c r="AA76" s="82">
        <f>AVERAGE(F76,J76,N76,R76,V76)</f>
        <v>194.2</v>
      </c>
      <c r="AB76" s="83">
        <f>AVERAGE(F76,J76,N76,R76,V76)-D76</f>
        <v>145.2</v>
      </c>
      <c r="AC76" s="331"/>
    </row>
    <row r="77" spans="2:29" s="63" customFormat="1" ht="17.25" customHeight="1">
      <c r="B77" s="333" t="s">
        <v>211</v>
      </c>
      <c r="C77" s="334"/>
      <c r="D77" s="77">
        <v>60</v>
      </c>
      <c r="E77" s="78">
        <v>113</v>
      </c>
      <c r="F77" s="81">
        <f>D77+E77</f>
        <v>173</v>
      </c>
      <c r="G77" s="337"/>
      <c r="H77" s="338"/>
      <c r="I77" s="80">
        <v>119</v>
      </c>
      <c r="J77" s="79">
        <f>D77+I77</f>
        <v>179</v>
      </c>
      <c r="K77" s="337"/>
      <c r="L77" s="338"/>
      <c r="M77" s="80">
        <v>110</v>
      </c>
      <c r="N77" s="79">
        <f>D77+M77</f>
        <v>170</v>
      </c>
      <c r="O77" s="337"/>
      <c r="P77" s="338"/>
      <c r="Q77" s="78">
        <v>141</v>
      </c>
      <c r="R77" s="81">
        <f>D77+Q77</f>
        <v>201</v>
      </c>
      <c r="S77" s="337"/>
      <c r="T77" s="338"/>
      <c r="U77" s="78">
        <v>119</v>
      </c>
      <c r="V77" s="81">
        <f>D77+U77</f>
        <v>179</v>
      </c>
      <c r="W77" s="337"/>
      <c r="X77" s="338"/>
      <c r="Y77" s="79">
        <f t="shared" si="2"/>
        <v>902</v>
      </c>
      <c r="Z77" s="80">
        <f>E77+I77+M77+Q77+U77</f>
        <v>602</v>
      </c>
      <c r="AA77" s="82">
        <f>AVERAGE(F77,J77,N77,R77,V77)</f>
        <v>180.4</v>
      </c>
      <c r="AB77" s="83">
        <f>AVERAGE(F77,J77,N77,R77,V77)-D77</f>
        <v>120.4</v>
      </c>
      <c r="AC77" s="331"/>
    </row>
    <row r="78" spans="2:29" s="63" customFormat="1" ht="17.25" customHeight="1" thickBot="1">
      <c r="B78" s="341" t="s">
        <v>168</v>
      </c>
      <c r="C78" s="342"/>
      <c r="D78" s="84">
        <v>37</v>
      </c>
      <c r="E78" s="85">
        <v>123</v>
      </c>
      <c r="F78" s="81">
        <f>D78+E78</f>
        <v>160</v>
      </c>
      <c r="G78" s="339"/>
      <c r="H78" s="340"/>
      <c r="I78" s="87">
        <v>160</v>
      </c>
      <c r="J78" s="79">
        <f>D78+I78</f>
        <v>197</v>
      </c>
      <c r="K78" s="339"/>
      <c r="L78" s="340"/>
      <c r="M78" s="87">
        <v>125</v>
      </c>
      <c r="N78" s="79">
        <f>D78+M78</f>
        <v>162</v>
      </c>
      <c r="O78" s="339"/>
      <c r="P78" s="340"/>
      <c r="Q78" s="78">
        <v>116</v>
      </c>
      <c r="R78" s="81">
        <f>D78+Q78</f>
        <v>153</v>
      </c>
      <c r="S78" s="339"/>
      <c r="T78" s="340"/>
      <c r="U78" s="78">
        <v>120</v>
      </c>
      <c r="V78" s="81">
        <f>D78+U78</f>
        <v>157</v>
      </c>
      <c r="W78" s="339"/>
      <c r="X78" s="340"/>
      <c r="Y78" s="86">
        <f t="shared" si="2"/>
        <v>829</v>
      </c>
      <c r="Z78" s="87">
        <f>E78+I78+M78+Q78+U78</f>
        <v>644</v>
      </c>
      <c r="AA78" s="88">
        <f>AVERAGE(F78,J78,N78,R78,V78)</f>
        <v>165.8</v>
      </c>
      <c r="AB78" s="89">
        <f>AVERAGE(F78,J78,N78,R78,V78)-D78</f>
        <v>128.8</v>
      </c>
      <c r="AC78" s="332"/>
    </row>
    <row r="79" spans="2:29" s="63" customFormat="1" ht="49.5" customHeight="1">
      <c r="B79" s="343" t="s">
        <v>134</v>
      </c>
      <c r="C79" s="323"/>
      <c r="D79" s="64">
        <f>SUM(D80:D82)</f>
        <v>59</v>
      </c>
      <c r="E79" s="110">
        <f>SUM(E80:E82)</f>
        <v>487</v>
      </c>
      <c r="F79" s="93">
        <f>SUM(F80:F82)</f>
        <v>546</v>
      </c>
      <c r="G79" s="93">
        <f>F75</f>
        <v>522</v>
      </c>
      <c r="H79" s="71" t="str">
        <f>B75</f>
        <v>RMK Spordiklubi</v>
      </c>
      <c r="I79" s="65">
        <f>SUM(I80:I82)</f>
        <v>440</v>
      </c>
      <c r="J79" s="93">
        <f>SUM(J80:J82)</f>
        <v>499</v>
      </c>
      <c r="K79" s="93">
        <f>J71</f>
        <v>536</v>
      </c>
      <c r="L79" s="71" t="str">
        <f>B71</f>
        <v>Verx</v>
      </c>
      <c r="M79" s="73">
        <f>SUM(M80:M82)</f>
        <v>558</v>
      </c>
      <c r="N79" s="95">
        <f>SUM(N80:N82)</f>
        <v>617</v>
      </c>
      <c r="O79" s="93">
        <f>N67</f>
        <v>543</v>
      </c>
      <c r="P79" s="71" t="str">
        <f>B67</f>
        <v>Kunda Trans</v>
      </c>
      <c r="Q79" s="72">
        <f>SUM(Q80:Q82)</f>
        <v>480</v>
      </c>
      <c r="R79" s="95">
        <f>SUM(R80:R82)</f>
        <v>539</v>
      </c>
      <c r="S79" s="93">
        <f>R83</f>
        <v>549</v>
      </c>
      <c r="T79" s="71" t="str">
        <f>B83</f>
        <v>Jeld Wen</v>
      </c>
      <c r="U79" s="72">
        <f>SUM(U80:U82)</f>
        <v>506</v>
      </c>
      <c r="V79" s="95">
        <f>SUM(V80:V82)</f>
        <v>565</v>
      </c>
      <c r="W79" s="93">
        <f>V87</f>
        <v>555</v>
      </c>
      <c r="X79" s="71" t="str">
        <f>B87</f>
        <v>Dan Arpo</v>
      </c>
      <c r="Y79" s="74">
        <f t="shared" si="2"/>
        <v>2766</v>
      </c>
      <c r="Z79" s="72">
        <f>SUM(Z80:Z82)</f>
        <v>2471</v>
      </c>
      <c r="AA79" s="92">
        <f>AVERAGE(AA80,AA81,AA82)</f>
        <v>184.4</v>
      </c>
      <c r="AB79" s="76">
        <f>AVERAGE(AB80,AB81,AB82)</f>
        <v>164.73333333333332</v>
      </c>
      <c r="AC79" s="330">
        <f>G80+K80+O80+S80+W80</f>
        <v>3</v>
      </c>
    </row>
    <row r="80" spans="2:29" s="63" customFormat="1" ht="17.25" customHeight="1">
      <c r="B80" s="333" t="s">
        <v>176</v>
      </c>
      <c r="C80" s="334"/>
      <c r="D80" s="77">
        <v>31</v>
      </c>
      <c r="E80" s="80">
        <v>181</v>
      </c>
      <c r="F80" s="81">
        <f>D80+E80</f>
        <v>212</v>
      </c>
      <c r="G80" s="335">
        <v>1</v>
      </c>
      <c r="H80" s="336"/>
      <c r="I80" s="80">
        <v>161</v>
      </c>
      <c r="J80" s="79">
        <f>D80+I80</f>
        <v>192</v>
      </c>
      <c r="K80" s="335">
        <v>0</v>
      </c>
      <c r="L80" s="336"/>
      <c r="M80" s="80">
        <v>168</v>
      </c>
      <c r="N80" s="79">
        <f>D80+M80</f>
        <v>199</v>
      </c>
      <c r="O80" s="335">
        <v>1</v>
      </c>
      <c r="P80" s="336"/>
      <c r="Q80" s="78">
        <v>160</v>
      </c>
      <c r="R80" s="81">
        <f>D80+Q80</f>
        <v>191</v>
      </c>
      <c r="S80" s="335">
        <v>0</v>
      </c>
      <c r="T80" s="336"/>
      <c r="U80" s="78">
        <v>155</v>
      </c>
      <c r="V80" s="81">
        <f>D80+U80</f>
        <v>186</v>
      </c>
      <c r="W80" s="335">
        <v>1</v>
      </c>
      <c r="X80" s="336"/>
      <c r="Y80" s="79">
        <f t="shared" si="2"/>
        <v>980</v>
      </c>
      <c r="Z80" s="80">
        <f>E80+I80+M80+Q80+U80</f>
        <v>825</v>
      </c>
      <c r="AA80" s="82">
        <f>AVERAGE(F80,J80,N80,R80,V80)</f>
        <v>196</v>
      </c>
      <c r="AB80" s="83">
        <f>AVERAGE(F80,J80,N80,R80,V80)-D80</f>
        <v>165</v>
      </c>
      <c r="AC80" s="331"/>
    </row>
    <row r="81" spans="2:29" s="63" customFormat="1" ht="17.25" customHeight="1">
      <c r="B81" s="333" t="s">
        <v>175</v>
      </c>
      <c r="C81" s="334"/>
      <c r="D81" s="77">
        <v>28</v>
      </c>
      <c r="E81" s="98">
        <v>116</v>
      </c>
      <c r="F81" s="81">
        <f>D81+E81</f>
        <v>144</v>
      </c>
      <c r="G81" s="337"/>
      <c r="H81" s="338"/>
      <c r="I81" s="80">
        <v>140</v>
      </c>
      <c r="J81" s="79">
        <f>D81+I81</f>
        <v>168</v>
      </c>
      <c r="K81" s="337"/>
      <c r="L81" s="338"/>
      <c r="M81" s="80">
        <v>166</v>
      </c>
      <c r="N81" s="79">
        <f>D81+M81</f>
        <v>194</v>
      </c>
      <c r="O81" s="337"/>
      <c r="P81" s="338"/>
      <c r="Q81" s="78">
        <v>155</v>
      </c>
      <c r="R81" s="81">
        <f>D81+Q81</f>
        <v>183</v>
      </c>
      <c r="S81" s="337"/>
      <c r="T81" s="338"/>
      <c r="U81" s="78">
        <v>155</v>
      </c>
      <c r="V81" s="81">
        <f>D81+U81</f>
        <v>183</v>
      </c>
      <c r="W81" s="337"/>
      <c r="X81" s="338"/>
      <c r="Y81" s="79">
        <f t="shared" si="2"/>
        <v>872</v>
      </c>
      <c r="Z81" s="80">
        <f>E81+I81+M81+Q81+U81</f>
        <v>732</v>
      </c>
      <c r="AA81" s="82">
        <f>AVERAGE(F81,J81,N81,R81,V81)</f>
        <v>174.4</v>
      </c>
      <c r="AB81" s="83">
        <f>AVERAGE(F81,J81,N81,R81,V81)-D81</f>
        <v>146.4</v>
      </c>
      <c r="AC81" s="331"/>
    </row>
    <row r="82" spans="2:29" s="63" customFormat="1" ht="17.25" customHeight="1" thickBot="1">
      <c r="B82" s="341" t="s">
        <v>177</v>
      </c>
      <c r="C82" s="342"/>
      <c r="D82" s="84">
        <v>0</v>
      </c>
      <c r="E82" s="85">
        <v>190</v>
      </c>
      <c r="F82" s="81">
        <f>D82+E82</f>
        <v>190</v>
      </c>
      <c r="G82" s="339"/>
      <c r="H82" s="340"/>
      <c r="I82" s="87">
        <v>139</v>
      </c>
      <c r="J82" s="79">
        <f>D82+I82</f>
        <v>139</v>
      </c>
      <c r="K82" s="339"/>
      <c r="L82" s="340"/>
      <c r="M82" s="87">
        <v>224</v>
      </c>
      <c r="N82" s="79">
        <f>D82+M82</f>
        <v>224</v>
      </c>
      <c r="O82" s="339"/>
      <c r="P82" s="340"/>
      <c r="Q82" s="78">
        <v>165</v>
      </c>
      <c r="R82" s="81">
        <f>D82+Q82</f>
        <v>165</v>
      </c>
      <c r="S82" s="339"/>
      <c r="T82" s="340"/>
      <c r="U82" s="78">
        <v>196</v>
      </c>
      <c r="V82" s="81">
        <f>D82+U82</f>
        <v>196</v>
      </c>
      <c r="W82" s="339"/>
      <c r="X82" s="340"/>
      <c r="Y82" s="86">
        <f t="shared" si="2"/>
        <v>914</v>
      </c>
      <c r="Z82" s="87">
        <f>E82+I82+M82+Q82+U82</f>
        <v>914</v>
      </c>
      <c r="AA82" s="88">
        <f>AVERAGE(F82,J82,N82,R82,V82)</f>
        <v>182.8</v>
      </c>
      <c r="AB82" s="89">
        <f>AVERAGE(F82,J82,N82,R82,V82)-D82</f>
        <v>182.8</v>
      </c>
      <c r="AC82" s="332"/>
    </row>
    <row r="83" spans="2:29" s="63" customFormat="1" ht="48.75" customHeight="1">
      <c r="B83" s="328" t="s">
        <v>86</v>
      </c>
      <c r="C83" s="329"/>
      <c r="D83" s="64">
        <f>SUM(D84:D86)</f>
        <v>128</v>
      </c>
      <c r="E83" s="110">
        <f>SUM(E84:E86)</f>
        <v>359</v>
      </c>
      <c r="F83" s="93">
        <f>SUM(F84:F86)</f>
        <v>487</v>
      </c>
      <c r="G83" s="93">
        <f>F71</f>
        <v>539</v>
      </c>
      <c r="H83" s="71" t="str">
        <f>B71</f>
        <v>Verx</v>
      </c>
      <c r="I83" s="65">
        <f>SUM(I84:I86)</f>
        <v>400</v>
      </c>
      <c r="J83" s="93">
        <f>SUM(J84:J86)</f>
        <v>528</v>
      </c>
      <c r="K83" s="93">
        <f>J67</f>
        <v>536</v>
      </c>
      <c r="L83" s="71" t="str">
        <f>B67</f>
        <v>Kunda Trans</v>
      </c>
      <c r="M83" s="73">
        <f>SUM(M84:M86)</f>
        <v>393</v>
      </c>
      <c r="N83" s="93">
        <f>SUM(N84:N86)</f>
        <v>521</v>
      </c>
      <c r="O83" s="93">
        <f>N87</f>
        <v>500</v>
      </c>
      <c r="P83" s="71" t="str">
        <f>B87</f>
        <v>Dan Arpo</v>
      </c>
      <c r="Q83" s="72">
        <f>SUM(Q84:Q86)</f>
        <v>421</v>
      </c>
      <c r="R83" s="94">
        <f>SUM(R84:R86)</f>
        <v>549</v>
      </c>
      <c r="S83" s="93">
        <f>R79</f>
        <v>539</v>
      </c>
      <c r="T83" s="71" t="str">
        <f>B79</f>
        <v>Kindle</v>
      </c>
      <c r="U83" s="72">
        <f>SUM(U84:U86)</f>
        <v>358</v>
      </c>
      <c r="V83" s="94">
        <f>SUM(V84:V86)</f>
        <v>486</v>
      </c>
      <c r="W83" s="93">
        <f>V75</f>
        <v>574</v>
      </c>
      <c r="X83" s="71" t="str">
        <f>B75</f>
        <v>RMK Spordiklubi</v>
      </c>
      <c r="Y83" s="74">
        <f t="shared" si="2"/>
        <v>2571</v>
      </c>
      <c r="Z83" s="72">
        <f>SUM(Z84:Z86)</f>
        <v>1931</v>
      </c>
      <c r="AA83" s="92">
        <f>AVERAGE(AA84,AA85,AA86)</f>
        <v>171.4</v>
      </c>
      <c r="AB83" s="76">
        <f>AVERAGE(AB84,AB85,AB86)</f>
        <v>128.73333333333332</v>
      </c>
      <c r="AC83" s="330">
        <f>G84+K84+O84+S84+W84</f>
        <v>2</v>
      </c>
    </row>
    <row r="84" spans="2:29" s="63" customFormat="1" ht="17.25" customHeight="1">
      <c r="B84" s="333" t="s">
        <v>163</v>
      </c>
      <c r="C84" s="334"/>
      <c r="D84" s="77">
        <v>60</v>
      </c>
      <c r="E84" s="80">
        <v>103</v>
      </c>
      <c r="F84" s="81">
        <f>D84+E84</f>
        <v>163</v>
      </c>
      <c r="G84" s="335">
        <v>0</v>
      </c>
      <c r="H84" s="336"/>
      <c r="I84" s="80">
        <v>100</v>
      </c>
      <c r="J84" s="79">
        <f>D84+I84</f>
        <v>160</v>
      </c>
      <c r="K84" s="335">
        <v>0</v>
      </c>
      <c r="L84" s="336"/>
      <c r="M84" s="80">
        <v>100</v>
      </c>
      <c r="N84" s="79">
        <f>D84+M84</f>
        <v>160</v>
      </c>
      <c r="O84" s="335">
        <v>1</v>
      </c>
      <c r="P84" s="336"/>
      <c r="Q84" s="78">
        <v>124</v>
      </c>
      <c r="R84" s="81">
        <f>D84+Q84</f>
        <v>184</v>
      </c>
      <c r="S84" s="335">
        <v>1</v>
      </c>
      <c r="T84" s="336"/>
      <c r="U84" s="78">
        <v>89</v>
      </c>
      <c r="V84" s="81">
        <f>D84+U84</f>
        <v>149</v>
      </c>
      <c r="W84" s="335">
        <v>0</v>
      </c>
      <c r="X84" s="336"/>
      <c r="Y84" s="79">
        <f t="shared" si="2"/>
        <v>816</v>
      </c>
      <c r="Z84" s="80">
        <f>E84+I84+M84+Q84+U84</f>
        <v>516</v>
      </c>
      <c r="AA84" s="82">
        <f>AVERAGE(F84,J84,N84,R84,V84)</f>
        <v>163.2</v>
      </c>
      <c r="AB84" s="83">
        <f>AVERAGE(F84,J84,N84,R84,V84)-D84</f>
        <v>103.19999999999999</v>
      </c>
      <c r="AC84" s="331"/>
    </row>
    <row r="85" spans="2:29" s="63" customFormat="1" ht="17.25" customHeight="1">
      <c r="B85" s="333" t="s">
        <v>210</v>
      </c>
      <c r="C85" s="334"/>
      <c r="D85" s="77">
        <v>46</v>
      </c>
      <c r="E85" s="78">
        <v>101</v>
      </c>
      <c r="F85" s="81">
        <f>D85+E85</f>
        <v>147</v>
      </c>
      <c r="G85" s="337"/>
      <c r="H85" s="338"/>
      <c r="I85" s="80">
        <v>120</v>
      </c>
      <c r="J85" s="79">
        <f>D85+I85</f>
        <v>166</v>
      </c>
      <c r="K85" s="337"/>
      <c r="L85" s="338"/>
      <c r="M85" s="80">
        <v>133</v>
      </c>
      <c r="N85" s="79">
        <f>D85+M85</f>
        <v>179</v>
      </c>
      <c r="O85" s="337"/>
      <c r="P85" s="338"/>
      <c r="Q85" s="78">
        <v>148</v>
      </c>
      <c r="R85" s="81">
        <f>D85+Q85</f>
        <v>194</v>
      </c>
      <c r="S85" s="337"/>
      <c r="T85" s="338"/>
      <c r="U85" s="78">
        <v>107</v>
      </c>
      <c r="V85" s="81">
        <f>D85+U85</f>
        <v>153</v>
      </c>
      <c r="W85" s="337"/>
      <c r="X85" s="338"/>
      <c r="Y85" s="79">
        <f t="shared" si="2"/>
        <v>839</v>
      </c>
      <c r="Z85" s="80">
        <f>E85+I85+M85+Q85+U85</f>
        <v>609</v>
      </c>
      <c r="AA85" s="82">
        <f>AVERAGE(F85,J85,N85,R85,V85)</f>
        <v>167.8</v>
      </c>
      <c r="AB85" s="83">
        <f>AVERAGE(F85,J85,N85,R85,V85)-D85</f>
        <v>121.80000000000001</v>
      </c>
      <c r="AC85" s="331"/>
    </row>
    <row r="86" spans="2:29" s="63" customFormat="1" ht="17.25" customHeight="1" thickBot="1">
      <c r="B86" s="341" t="s">
        <v>162</v>
      </c>
      <c r="C86" s="342"/>
      <c r="D86" s="77">
        <v>22</v>
      </c>
      <c r="E86" s="85">
        <v>155</v>
      </c>
      <c r="F86" s="81">
        <f>D86+E86</f>
        <v>177</v>
      </c>
      <c r="G86" s="339"/>
      <c r="H86" s="340"/>
      <c r="I86" s="87">
        <v>180</v>
      </c>
      <c r="J86" s="79">
        <f>D86+I86</f>
        <v>202</v>
      </c>
      <c r="K86" s="339"/>
      <c r="L86" s="340"/>
      <c r="M86" s="87">
        <v>160</v>
      </c>
      <c r="N86" s="79">
        <f>D86+M86</f>
        <v>182</v>
      </c>
      <c r="O86" s="339"/>
      <c r="P86" s="340"/>
      <c r="Q86" s="78">
        <v>149</v>
      </c>
      <c r="R86" s="81">
        <f>D86+Q86</f>
        <v>171</v>
      </c>
      <c r="S86" s="339"/>
      <c r="T86" s="340"/>
      <c r="U86" s="78">
        <v>162</v>
      </c>
      <c r="V86" s="81">
        <f>D86+U86</f>
        <v>184</v>
      </c>
      <c r="W86" s="339"/>
      <c r="X86" s="340"/>
      <c r="Y86" s="86">
        <f t="shared" si="2"/>
        <v>916</v>
      </c>
      <c r="Z86" s="87">
        <f>E86+I86+M86+Q86+U86</f>
        <v>806</v>
      </c>
      <c r="AA86" s="88">
        <f>AVERAGE(F86,J86,N86,R86,V86)</f>
        <v>183.2</v>
      </c>
      <c r="AB86" s="89">
        <f>AVERAGE(F86,J86,N86,R86,V86)-D86</f>
        <v>161.2</v>
      </c>
      <c r="AC86" s="332"/>
    </row>
    <row r="87" spans="2:29" s="63" customFormat="1" ht="49.5" customHeight="1">
      <c r="B87" s="343" t="s">
        <v>72</v>
      </c>
      <c r="C87" s="323"/>
      <c r="D87" s="64">
        <f>SUM(D88:D90)</f>
        <v>31</v>
      </c>
      <c r="E87" s="110">
        <f>SUM(E88:E90)</f>
        <v>474</v>
      </c>
      <c r="F87" s="93">
        <f>SUM(F88:F90)</f>
        <v>505</v>
      </c>
      <c r="G87" s="93">
        <f>F67</f>
        <v>594</v>
      </c>
      <c r="H87" s="71" t="str">
        <f>B67</f>
        <v>Kunda Trans</v>
      </c>
      <c r="I87" s="65">
        <f>SUM(I88:I90)</f>
        <v>468</v>
      </c>
      <c r="J87" s="93">
        <f>SUM(J88:J90)</f>
        <v>499</v>
      </c>
      <c r="K87" s="93">
        <f>J75</f>
        <v>574</v>
      </c>
      <c r="L87" s="71" t="str">
        <f>B75</f>
        <v>RMK Spordiklubi</v>
      </c>
      <c r="M87" s="73">
        <f>SUM(M88:M90)</f>
        <v>469</v>
      </c>
      <c r="N87" s="95">
        <f>SUM(N88:N90)</f>
        <v>500</v>
      </c>
      <c r="O87" s="93">
        <f>N83</f>
        <v>521</v>
      </c>
      <c r="P87" s="71" t="str">
        <f>B83</f>
        <v>Jeld Wen</v>
      </c>
      <c r="Q87" s="72">
        <f>SUM(Q88:Q90)</f>
        <v>606</v>
      </c>
      <c r="R87" s="95">
        <f>SUM(R88:R90)</f>
        <v>637</v>
      </c>
      <c r="S87" s="93">
        <f>R71</f>
        <v>576</v>
      </c>
      <c r="T87" s="71" t="str">
        <f>B71</f>
        <v>Verx</v>
      </c>
      <c r="U87" s="72">
        <f>SUM(U88:U90)</f>
        <v>524</v>
      </c>
      <c r="V87" s="95">
        <f>SUM(V88:V90)</f>
        <v>555</v>
      </c>
      <c r="W87" s="93">
        <f>V79</f>
        <v>565</v>
      </c>
      <c r="X87" s="71" t="str">
        <f>B79</f>
        <v>Kindle</v>
      </c>
      <c r="Y87" s="74">
        <f t="shared" si="2"/>
        <v>2696</v>
      </c>
      <c r="Z87" s="72">
        <f>SUM(Z88:Z90)</f>
        <v>2541</v>
      </c>
      <c r="AA87" s="92">
        <f>AVERAGE(AA88,AA89,AA90)</f>
        <v>179.73333333333335</v>
      </c>
      <c r="AB87" s="76">
        <f>AVERAGE(AB88,AB89,AB90)</f>
        <v>169.4</v>
      </c>
      <c r="AC87" s="330">
        <f>G88+K88+O88+S88+W88</f>
        <v>1</v>
      </c>
    </row>
    <row r="88" spans="2:29" s="63" customFormat="1" ht="17.25" customHeight="1">
      <c r="B88" s="333" t="s">
        <v>132</v>
      </c>
      <c r="C88" s="334"/>
      <c r="D88" s="77">
        <v>9</v>
      </c>
      <c r="E88" s="78">
        <v>162</v>
      </c>
      <c r="F88" s="81">
        <f>D88+E88</f>
        <v>171</v>
      </c>
      <c r="G88" s="335">
        <v>0</v>
      </c>
      <c r="H88" s="336"/>
      <c r="I88" s="80">
        <v>136</v>
      </c>
      <c r="J88" s="79">
        <f>D88+I88</f>
        <v>145</v>
      </c>
      <c r="K88" s="335">
        <v>0</v>
      </c>
      <c r="L88" s="336"/>
      <c r="M88" s="80">
        <v>146</v>
      </c>
      <c r="N88" s="79">
        <f>D88+M88</f>
        <v>155</v>
      </c>
      <c r="O88" s="335">
        <v>0</v>
      </c>
      <c r="P88" s="336"/>
      <c r="Q88" s="78">
        <v>192</v>
      </c>
      <c r="R88" s="81">
        <f>D88+Q88</f>
        <v>201</v>
      </c>
      <c r="S88" s="335">
        <v>1</v>
      </c>
      <c r="T88" s="336"/>
      <c r="U88" s="78">
        <v>191</v>
      </c>
      <c r="V88" s="81">
        <f>D88+U88</f>
        <v>200</v>
      </c>
      <c r="W88" s="335">
        <v>0</v>
      </c>
      <c r="X88" s="336"/>
      <c r="Y88" s="79">
        <f>F88+J88+N88+R88+V88</f>
        <v>872</v>
      </c>
      <c r="Z88" s="80">
        <f>E88+I88+M88+Q88+U88</f>
        <v>827</v>
      </c>
      <c r="AA88" s="82">
        <f>AVERAGE(F88,J88,N88,R88,V88)</f>
        <v>174.4</v>
      </c>
      <c r="AB88" s="83">
        <f>AVERAGE(F88,J88,N88,R88,V88)-D88</f>
        <v>165.4</v>
      </c>
      <c r="AC88" s="331"/>
    </row>
    <row r="89" spans="2:29" s="63" customFormat="1" ht="17.25" customHeight="1">
      <c r="B89" s="333" t="s">
        <v>131</v>
      </c>
      <c r="C89" s="334"/>
      <c r="D89" s="77">
        <v>19</v>
      </c>
      <c r="E89" s="78">
        <v>128</v>
      </c>
      <c r="F89" s="81">
        <f>D89+E89</f>
        <v>147</v>
      </c>
      <c r="G89" s="337"/>
      <c r="H89" s="338"/>
      <c r="I89" s="80">
        <v>172</v>
      </c>
      <c r="J89" s="79">
        <f>D89+I89</f>
        <v>191</v>
      </c>
      <c r="K89" s="337"/>
      <c r="L89" s="338"/>
      <c r="M89" s="80">
        <v>170</v>
      </c>
      <c r="N89" s="79">
        <f>D89+M89</f>
        <v>189</v>
      </c>
      <c r="O89" s="337"/>
      <c r="P89" s="338"/>
      <c r="Q89" s="78">
        <v>205</v>
      </c>
      <c r="R89" s="81">
        <f>D89+Q89</f>
        <v>224</v>
      </c>
      <c r="S89" s="337"/>
      <c r="T89" s="338"/>
      <c r="U89" s="78">
        <v>173</v>
      </c>
      <c r="V89" s="81">
        <f>D89+U89</f>
        <v>192</v>
      </c>
      <c r="W89" s="337"/>
      <c r="X89" s="338"/>
      <c r="Y89" s="79">
        <f>F89+J89+N89+R89+V89</f>
        <v>943</v>
      </c>
      <c r="Z89" s="80">
        <f>E89+I89+M89+Q89+U89</f>
        <v>848</v>
      </c>
      <c r="AA89" s="82">
        <f>AVERAGE(F89,J89,N89,R89,V89)</f>
        <v>188.6</v>
      </c>
      <c r="AB89" s="83">
        <f>AVERAGE(F89,J89,N89,R89,V89)-D89</f>
        <v>169.6</v>
      </c>
      <c r="AC89" s="331"/>
    </row>
    <row r="90" spans="2:29" s="63" customFormat="1" ht="17.25" customHeight="1" thickBot="1">
      <c r="B90" s="341" t="s">
        <v>130</v>
      </c>
      <c r="C90" s="342"/>
      <c r="D90" s="84">
        <v>3</v>
      </c>
      <c r="E90" s="85">
        <v>184</v>
      </c>
      <c r="F90" s="86">
        <f>D90+E90</f>
        <v>187</v>
      </c>
      <c r="G90" s="339"/>
      <c r="H90" s="340"/>
      <c r="I90" s="87">
        <v>160</v>
      </c>
      <c r="J90" s="86">
        <f>D90+I90</f>
        <v>163</v>
      </c>
      <c r="K90" s="339"/>
      <c r="L90" s="340"/>
      <c r="M90" s="87">
        <v>153</v>
      </c>
      <c r="N90" s="86">
        <f>D90+M90</f>
        <v>156</v>
      </c>
      <c r="O90" s="339"/>
      <c r="P90" s="340"/>
      <c r="Q90" s="87">
        <v>209</v>
      </c>
      <c r="R90" s="86">
        <f>D90+Q90</f>
        <v>212</v>
      </c>
      <c r="S90" s="339"/>
      <c r="T90" s="340"/>
      <c r="U90" s="87">
        <v>160</v>
      </c>
      <c r="V90" s="86">
        <f>D90+U90</f>
        <v>163</v>
      </c>
      <c r="W90" s="339"/>
      <c r="X90" s="340"/>
      <c r="Y90" s="86">
        <f>F90+J90+N90+R90+V90</f>
        <v>881</v>
      </c>
      <c r="Z90" s="87">
        <f>E90+I90+M90+Q90+U90</f>
        <v>866</v>
      </c>
      <c r="AA90" s="88">
        <f>AVERAGE(F90,J90,N90,R90,V90)</f>
        <v>176.2</v>
      </c>
      <c r="AB90" s="89">
        <f>AVERAGE(F90,J90,N90,R90,V90)-D90</f>
        <v>173.2</v>
      </c>
      <c r="AC90" s="332"/>
    </row>
    <row r="91" spans="2:29" s="63" customFormat="1" ht="17.25" customHeight="1">
      <c r="B91" s="99"/>
      <c r="C91" s="99"/>
      <c r="D91" s="100"/>
      <c r="E91" s="101"/>
      <c r="F91" s="102"/>
      <c r="G91" s="103"/>
      <c r="H91" s="103"/>
      <c r="I91" s="101"/>
      <c r="J91" s="102"/>
      <c r="K91" s="103"/>
      <c r="L91" s="103"/>
      <c r="M91" s="101"/>
      <c r="N91" s="102"/>
      <c r="O91" s="103"/>
      <c r="P91" s="103"/>
      <c r="Q91" s="101"/>
      <c r="R91" s="102"/>
      <c r="S91" s="103"/>
      <c r="T91" s="103"/>
      <c r="U91" s="101"/>
      <c r="V91" s="102"/>
      <c r="W91" s="103"/>
      <c r="X91" s="103"/>
      <c r="Y91" s="102"/>
      <c r="Z91" s="113"/>
      <c r="AA91" s="105"/>
      <c r="AB91" s="104"/>
      <c r="AC91" s="106"/>
    </row>
    <row r="92" spans="2:29" ht="21" customHeight="1">
      <c r="B92" s="1"/>
      <c r="C92" s="1"/>
      <c r="D92" s="1"/>
      <c r="E92" s="42"/>
      <c r="F92" s="4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6.5" customHeight="1">
      <c r="B93" s="222"/>
      <c r="C93" s="222"/>
      <c r="D93" s="1"/>
      <c r="E93" s="42"/>
      <c r="F93" s="358" t="s">
        <v>194</v>
      </c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1"/>
      <c r="T93" s="1"/>
      <c r="U93" s="1"/>
      <c r="V93" s="1"/>
      <c r="W93" s="359" t="s">
        <v>59</v>
      </c>
      <c r="X93" s="359"/>
      <c r="Y93" s="359"/>
      <c r="Z93" s="359"/>
      <c r="AA93" s="1"/>
      <c r="AB93" s="1"/>
      <c r="AC93" s="1"/>
    </row>
    <row r="94" spans="2:29" ht="47.25" customHeight="1" thickBot="1">
      <c r="B94" s="234" t="s">
        <v>93</v>
      </c>
      <c r="C94" s="232"/>
      <c r="D94" s="1"/>
      <c r="E94" s="42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1"/>
      <c r="T94" s="1"/>
      <c r="U94" s="1"/>
      <c r="V94" s="1"/>
      <c r="W94" s="360"/>
      <c r="X94" s="360"/>
      <c r="Y94" s="360"/>
      <c r="Z94" s="360"/>
      <c r="AA94" s="1"/>
      <c r="AB94" s="1"/>
      <c r="AC94" s="1"/>
    </row>
    <row r="95" spans="2:29" s="44" customFormat="1" ht="17.25" customHeight="1">
      <c r="B95" s="367" t="s">
        <v>1</v>
      </c>
      <c r="C95" s="368"/>
      <c r="D95" s="107" t="s">
        <v>31</v>
      </c>
      <c r="E95" s="45"/>
      <c r="F95" s="46" t="s">
        <v>35</v>
      </c>
      <c r="G95" s="369" t="s">
        <v>36</v>
      </c>
      <c r="H95" s="370"/>
      <c r="I95" s="47"/>
      <c r="J95" s="46" t="s">
        <v>37</v>
      </c>
      <c r="K95" s="369" t="s">
        <v>36</v>
      </c>
      <c r="L95" s="370"/>
      <c r="M95" s="48"/>
      <c r="N95" s="46" t="s">
        <v>38</v>
      </c>
      <c r="O95" s="369" t="s">
        <v>36</v>
      </c>
      <c r="P95" s="370"/>
      <c r="Q95" s="48"/>
      <c r="R95" s="46" t="s">
        <v>39</v>
      </c>
      <c r="S95" s="369" t="s">
        <v>36</v>
      </c>
      <c r="T95" s="370"/>
      <c r="U95" s="49"/>
      <c r="V95" s="46" t="s">
        <v>40</v>
      </c>
      <c r="W95" s="369" t="s">
        <v>36</v>
      </c>
      <c r="X95" s="370"/>
      <c r="Y95" s="114" t="s">
        <v>41</v>
      </c>
      <c r="Z95" s="50"/>
      <c r="AA95" s="51" t="s">
        <v>42</v>
      </c>
      <c r="AB95" s="52" t="s">
        <v>43</v>
      </c>
      <c r="AC95" s="53" t="s">
        <v>41</v>
      </c>
    </row>
    <row r="96" spans="2:29" s="44" customFormat="1" ht="17.25" customHeight="1" thickBot="1">
      <c r="B96" s="365" t="s">
        <v>44</v>
      </c>
      <c r="C96" s="366"/>
      <c r="D96" s="109"/>
      <c r="E96" s="54"/>
      <c r="F96" s="55" t="s">
        <v>45</v>
      </c>
      <c r="G96" s="363" t="s">
        <v>46</v>
      </c>
      <c r="H96" s="364"/>
      <c r="I96" s="56"/>
      <c r="J96" s="55" t="s">
        <v>45</v>
      </c>
      <c r="K96" s="363" t="s">
        <v>46</v>
      </c>
      <c r="L96" s="364"/>
      <c r="M96" s="55"/>
      <c r="N96" s="55" t="s">
        <v>45</v>
      </c>
      <c r="O96" s="363" t="s">
        <v>46</v>
      </c>
      <c r="P96" s="364"/>
      <c r="Q96" s="55"/>
      <c r="R96" s="55" t="s">
        <v>45</v>
      </c>
      <c r="S96" s="363" t="s">
        <v>46</v>
      </c>
      <c r="T96" s="364"/>
      <c r="U96" s="57"/>
      <c r="V96" s="55" t="s">
        <v>45</v>
      </c>
      <c r="W96" s="363" t="s">
        <v>46</v>
      </c>
      <c r="X96" s="364"/>
      <c r="Y96" s="58" t="s">
        <v>45</v>
      </c>
      <c r="Z96" s="59" t="s">
        <v>47</v>
      </c>
      <c r="AA96" s="60" t="s">
        <v>48</v>
      </c>
      <c r="AB96" s="61" t="s">
        <v>49</v>
      </c>
      <c r="AC96" s="62" t="s">
        <v>50</v>
      </c>
    </row>
    <row r="97" spans="2:29" s="63" customFormat="1" ht="49.5" customHeight="1">
      <c r="B97" s="346" t="s">
        <v>71</v>
      </c>
      <c r="C97" s="347"/>
      <c r="D97" s="64">
        <f>SUM(D98:D100)</f>
        <v>51</v>
      </c>
      <c r="E97" s="65">
        <f>SUM(E98:E100)</f>
        <v>570</v>
      </c>
      <c r="F97" s="93">
        <f>SUM(F98:F100)</f>
        <v>621</v>
      </c>
      <c r="G97" s="67">
        <f>F117</f>
        <v>471</v>
      </c>
      <c r="H97" s="68" t="str">
        <f>B117</f>
        <v>Spordiklubi KNT</v>
      </c>
      <c r="I97" s="69">
        <f>SUM(I98:I100)</f>
        <v>429</v>
      </c>
      <c r="J97" s="70">
        <f>SUM(J98:J100)</f>
        <v>480</v>
      </c>
      <c r="K97" s="70">
        <f>J113</f>
        <v>528</v>
      </c>
      <c r="L97" s="71" t="str">
        <f>B113</f>
        <v>Wiru Auto</v>
      </c>
      <c r="M97" s="73">
        <f>SUM(M98:M100)</f>
        <v>533</v>
      </c>
      <c r="N97" s="67">
        <f>SUM(N98:N100)</f>
        <v>584</v>
      </c>
      <c r="O97" s="67">
        <f>N109</f>
        <v>513</v>
      </c>
      <c r="P97" s="68" t="str">
        <f>B109</f>
        <v>Rakvere LV</v>
      </c>
      <c r="Q97" s="73">
        <f>SUM(Q98:Q100)</f>
        <v>441</v>
      </c>
      <c r="R97" s="67">
        <f>SUM(R98:R100)</f>
        <v>492</v>
      </c>
      <c r="S97" s="67">
        <f>R105</f>
        <v>528</v>
      </c>
      <c r="T97" s="68" t="str">
        <f>B105</f>
        <v>Vakaru Refonda</v>
      </c>
      <c r="U97" s="73">
        <f>SUM(U98:U100)</f>
        <v>523</v>
      </c>
      <c r="V97" s="67">
        <f>SUM(V98:V100)</f>
        <v>574</v>
      </c>
      <c r="W97" s="67">
        <f>V101</f>
        <v>600</v>
      </c>
      <c r="X97" s="68" t="str">
        <f>B101</f>
        <v>Telfer </v>
      </c>
      <c r="Y97" s="74">
        <f aca="true" t="shared" si="3" ref="Y97:Y117">F97+J97+N97+R97+V97</f>
        <v>2751</v>
      </c>
      <c r="Z97" s="72">
        <f>SUM(Z98:Z100)</f>
        <v>2496</v>
      </c>
      <c r="AA97" s="75">
        <f>AVERAGE(AA98,AA99,AA100)</f>
        <v>183.4</v>
      </c>
      <c r="AB97" s="76">
        <f>AVERAGE(AB98,AB99,AB100)</f>
        <v>166.4</v>
      </c>
      <c r="AC97" s="330">
        <f>G98+K98+O98+S98+W98</f>
        <v>2</v>
      </c>
    </row>
    <row r="98" spans="2:29" s="63" customFormat="1" ht="17.25" customHeight="1">
      <c r="B98" s="122" t="s">
        <v>151</v>
      </c>
      <c r="C98" s="123"/>
      <c r="D98" s="77">
        <v>37</v>
      </c>
      <c r="E98" s="78">
        <v>183</v>
      </c>
      <c r="F98" s="79">
        <f>D98+E98</f>
        <v>220</v>
      </c>
      <c r="G98" s="335">
        <v>1</v>
      </c>
      <c r="H98" s="336"/>
      <c r="I98" s="80">
        <v>85</v>
      </c>
      <c r="J98" s="79">
        <f>D98+I98</f>
        <v>122</v>
      </c>
      <c r="K98" s="335">
        <v>0</v>
      </c>
      <c r="L98" s="336"/>
      <c r="M98" s="80">
        <v>159</v>
      </c>
      <c r="N98" s="79">
        <f>D98+M98</f>
        <v>196</v>
      </c>
      <c r="O98" s="335">
        <v>1</v>
      </c>
      <c r="P98" s="336"/>
      <c r="Q98" s="80">
        <v>130</v>
      </c>
      <c r="R98" s="81">
        <f>D98+Q98</f>
        <v>167</v>
      </c>
      <c r="S98" s="335">
        <v>0</v>
      </c>
      <c r="T98" s="336"/>
      <c r="U98" s="78">
        <v>138</v>
      </c>
      <c r="V98" s="81">
        <f>D98+U98</f>
        <v>175</v>
      </c>
      <c r="W98" s="335">
        <v>0</v>
      </c>
      <c r="X98" s="336"/>
      <c r="Y98" s="79">
        <f t="shared" si="3"/>
        <v>880</v>
      </c>
      <c r="Z98" s="80">
        <f>E98+I98+M98+Q98+U98</f>
        <v>695</v>
      </c>
      <c r="AA98" s="82">
        <f>AVERAGE(F98,J98,N98,R98,V98)</f>
        <v>176</v>
      </c>
      <c r="AB98" s="83">
        <f>AVERAGE(F98,J98,N98,R98,V98)-D98</f>
        <v>139</v>
      </c>
      <c r="AC98" s="331"/>
    </row>
    <row r="99" spans="2:29" s="63" customFormat="1" ht="17.25" customHeight="1">
      <c r="B99" s="333" t="s">
        <v>152</v>
      </c>
      <c r="C99" s="334"/>
      <c r="D99" s="77">
        <v>14</v>
      </c>
      <c r="E99" s="78">
        <v>174</v>
      </c>
      <c r="F99" s="79">
        <f>D99+E99</f>
        <v>188</v>
      </c>
      <c r="G99" s="337"/>
      <c r="H99" s="338"/>
      <c r="I99" s="80">
        <v>159</v>
      </c>
      <c r="J99" s="79">
        <f>D99+I99</f>
        <v>173</v>
      </c>
      <c r="K99" s="337"/>
      <c r="L99" s="338"/>
      <c r="M99" s="80">
        <v>192</v>
      </c>
      <c r="N99" s="79">
        <f>D99+M99</f>
        <v>206</v>
      </c>
      <c r="O99" s="337"/>
      <c r="P99" s="338"/>
      <c r="Q99" s="78">
        <v>163</v>
      </c>
      <c r="R99" s="81">
        <f>D99+Q99</f>
        <v>177</v>
      </c>
      <c r="S99" s="337"/>
      <c r="T99" s="338"/>
      <c r="U99" s="78">
        <v>208</v>
      </c>
      <c r="V99" s="81">
        <f>D99+U99</f>
        <v>222</v>
      </c>
      <c r="W99" s="337"/>
      <c r="X99" s="338"/>
      <c r="Y99" s="79">
        <f t="shared" si="3"/>
        <v>966</v>
      </c>
      <c r="Z99" s="80">
        <f>E99+I99+M99+Q99+U99</f>
        <v>896</v>
      </c>
      <c r="AA99" s="82">
        <f>AVERAGE(F99,J99,N99,R99,V99)</f>
        <v>193.2</v>
      </c>
      <c r="AB99" s="83">
        <f>AVERAGE(F99,J99,N99,R99,V99)-D99</f>
        <v>179.2</v>
      </c>
      <c r="AC99" s="331"/>
    </row>
    <row r="100" spans="2:29" s="63" customFormat="1" ht="17.25" customHeight="1" thickBot="1">
      <c r="B100" s="341" t="s">
        <v>150</v>
      </c>
      <c r="C100" s="342"/>
      <c r="D100" s="84">
        <v>0</v>
      </c>
      <c r="E100" s="85">
        <v>213</v>
      </c>
      <c r="F100" s="86">
        <f>D100+E100</f>
        <v>213</v>
      </c>
      <c r="G100" s="339"/>
      <c r="H100" s="340"/>
      <c r="I100" s="87">
        <v>185</v>
      </c>
      <c r="J100" s="86">
        <f>D100+I100</f>
        <v>185</v>
      </c>
      <c r="K100" s="339"/>
      <c r="L100" s="340"/>
      <c r="M100" s="87">
        <v>182</v>
      </c>
      <c r="N100" s="86">
        <f>D100+M100</f>
        <v>182</v>
      </c>
      <c r="O100" s="339"/>
      <c r="P100" s="340"/>
      <c r="Q100" s="85">
        <v>148</v>
      </c>
      <c r="R100" s="86">
        <f>D100+Q100</f>
        <v>148</v>
      </c>
      <c r="S100" s="339"/>
      <c r="T100" s="340"/>
      <c r="U100" s="85">
        <v>177</v>
      </c>
      <c r="V100" s="86">
        <f>D100+U100</f>
        <v>177</v>
      </c>
      <c r="W100" s="339"/>
      <c r="X100" s="340"/>
      <c r="Y100" s="86">
        <f t="shared" si="3"/>
        <v>905</v>
      </c>
      <c r="Z100" s="87">
        <f>E100+I100+M100+Q100+U100</f>
        <v>905</v>
      </c>
      <c r="AA100" s="88">
        <f>AVERAGE(F100,J100,N100,R100,V100)</f>
        <v>181</v>
      </c>
      <c r="AB100" s="89">
        <f>AVERAGE(F100,J100,N100,R100,V100)-D100</f>
        <v>181</v>
      </c>
      <c r="AC100" s="332"/>
    </row>
    <row r="101" spans="2:29" s="63" customFormat="1" ht="48" customHeight="1">
      <c r="B101" s="343" t="s">
        <v>136</v>
      </c>
      <c r="C101" s="323"/>
      <c r="D101" s="64">
        <f>SUM(D102:D104)</f>
        <v>40</v>
      </c>
      <c r="E101" s="65">
        <f>SUM(E102:E104)</f>
        <v>538</v>
      </c>
      <c r="F101" s="67">
        <f>SUM(F102:F104)</f>
        <v>578</v>
      </c>
      <c r="G101" s="67">
        <f>F113</f>
        <v>526</v>
      </c>
      <c r="H101" s="68" t="str">
        <f>B113</f>
        <v>Wiru Auto</v>
      </c>
      <c r="I101" s="112">
        <f>SUM(I102:I104)</f>
        <v>557</v>
      </c>
      <c r="J101" s="70">
        <f>SUM(J102:J104)</f>
        <v>597</v>
      </c>
      <c r="K101" s="67">
        <f>J109</f>
        <v>466</v>
      </c>
      <c r="L101" s="68" t="str">
        <f>B109</f>
        <v>Rakvere LV</v>
      </c>
      <c r="M101" s="73">
        <f>SUM(M102:M104)</f>
        <v>535</v>
      </c>
      <c r="N101" s="67">
        <f>SUM(N102:N104)</f>
        <v>575</v>
      </c>
      <c r="O101" s="67">
        <f>N105</f>
        <v>562</v>
      </c>
      <c r="P101" s="68" t="str">
        <f>B105</f>
        <v>Vakaru Refonda</v>
      </c>
      <c r="Q101" s="73">
        <f>SUM(Q102:Q104)</f>
        <v>539</v>
      </c>
      <c r="R101" s="67">
        <f>SUM(R102:R104)</f>
        <v>579</v>
      </c>
      <c r="S101" s="67">
        <f>R117</f>
        <v>541</v>
      </c>
      <c r="T101" s="68" t="str">
        <f>B117</f>
        <v>Spordiklubi KNT</v>
      </c>
      <c r="U101" s="73">
        <f>SUM(U102:U104)</f>
        <v>560</v>
      </c>
      <c r="V101" s="67">
        <f>SUM(V102:V104)</f>
        <v>600</v>
      </c>
      <c r="W101" s="67">
        <f>V97</f>
        <v>574</v>
      </c>
      <c r="X101" s="68" t="str">
        <f>B97</f>
        <v>Ehituse ABC</v>
      </c>
      <c r="Y101" s="74">
        <f t="shared" si="3"/>
        <v>2929</v>
      </c>
      <c r="Z101" s="72">
        <f>SUM(Z102:Z104)</f>
        <v>2729</v>
      </c>
      <c r="AA101" s="92">
        <f>AVERAGE(AA102,AA103,AA104)</f>
        <v>195.26666666666665</v>
      </c>
      <c r="AB101" s="76">
        <f>AVERAGE(AB102,AB103,AB104)</f>
        <v>181.9333333333333</v>
      </c>
      <c r="AC101" s="330">
        <f>G102+K102+O102+S102+W102</f>
        <v>5</v>
      </c>
    </row>
    <row r="102" spans="2:29" s="63" customFormat="1" ht="17.25" customHeight="1">
      <c r="B102" s="333" t="s">
        <v>179</v>
      </c>
      <c r="C102" s="334"/>
      <c r="D102" s="77">
        <v>22</v>
      </c>
      <c r="E102" s="78">
        <v>173</v>
      </c>
      <c r="F102" s="79">
        <f>D102+E102</f>
        <v>195</v>
      </c>
      <c r="G102" s="335">
        <v>1</v>
      </c>
      <c r="H102" s="336"/>
      <c r="I102" s="80">
        <v>175</v>
      </c>
      <c r="J102" s="79">
        <f>D102+I102</f>
        <v>197</v>
      </c>
      <c r="K102" s="335">
        <v>1</v>
      </c>
      <c r="L102" s="336"/>
      <c r="M102" s="80">
        <v>135</v>
      </c>
      <c r="N102" s="79">
        <f>D102+M102</f>
        <v>157</v>
      </c>
      <c r="O102" s="335">
        <v>1</v>
      </c>
      <c r="P102" s="336"/>
      <c r="Q102" s="78">
        <v>157</v>
      </c>
      <c r="R102" s="81">
        <f>D102+Q102</f>
        <v>179</v>
      </c>
      <c r="S102" s="335">
        <v>1</v>
      </c>
      <c r="T102" s="336"/>
      <c r="U102" s="78">
        <v>180</v>
      </c>
      <c r="V102" s="81">
        <f>D102+U102</f>
        <v>202</v>
      </c>
      <c r="W102" s="335">
        <v>1</v>
      </c>
      <c r="X102" s="336"/>
      <c r="Y102" s="79">
        <f t="shared" si="3"/>
        <v>930</v>
      </c>
      <c r="Z102" s="80">
        <f>E102+I102+M102+Q102+U102</f>
        <v>820</v>
      </c>
      <c r="AA102" s="82">
        <f>AVERAGE(F102,J102,N102,R102,V102)</f>
        <v>186</v>
      </c>
      <c r="AB102" s="83">
        <f>AVERAGE(F102,J102,N102,R102,V102)-D102</f>
        <v>164</v>
      </c>
      <c r="AC102" s="331"/>
    </row>
    <row r="103" spans="2:29" s="63" customFormat="1" ht="17.25" customHeight="1">
      <c r="B103" s="333" t="s">
        <v>178</v>
      </c>
      <c r="C103" s="334"/>
      <c r="D103" s="77">
        <v>18</v>
      </c>
      <c r="E103" s="78">
        <v>186</v>
      </c>
      <c r="F103" s="79">
        <f>D103+E103</f>
        <v>204</v>
      </c>
      <c r="G103" s="337"/>
      <c r="H103" s="338"/>
      <c r="I103" s="80">
        <v>190</v>
      </c>
      <c r="J103" s="79">
        <f>D103+I103</f>
        <v>208</v>
      </c>
      <c r="K103" s="337"/>
      <c r="L103" s="338"/>
      <c r="M103" s="80">
        <v>195</v>
      </c>
      <c r="N103" s="79">
        <f>D103+M103</f>
        <v>213</v>
      </c>
      <c r="O103" s="337"/>
      <c r="P103" s="338"/>
      <c r="Q103" s="78">
        <v>202</v>
      </c>
      <c r="R103" s="81">
        <f>D103+Q103</f>
        <v>220</v>
      </c>
      <c r="S103" s="337"/>
      <c r="T103" s="338"/>
      <c r="U103" s="78">
        <v>166</v>
      </c>
      <c r="V103" s="81">
        <f>D103+U103</f>
        <v>184</v>
      </c>
      <c r="W103" s="337"/>
      <c r="X103" s="338"/>
      <c r="Y103" s="79">
        <f t="shared" si="3"/>
        <v>1029</v>
      </c>
      <c r="Z103" s="80">
        <f>E103+I103+M103+Q103+U103</f>
        <v>939</v>
      </c>
      <c r="AA103" s="82">
        <f>AVERAGE(F103,J103,N103,R103,V103)</f>
        <v>205.8</v>
      </c>
      <c r="AB103" s="83">
        <f>AVERAGE(F103,J103,N103,R103,V103)-D103</f>
        <v>187.8</v>
      </c>
      <c r="AC103" s="331"/>
    </row>
    <row r="104" spans="2:29" s="63" customFormat="1" ht="17.25" customHeight="1" thickBot="1">
      <c r="B104" s="333" t="s">
        <v>180</v>
      </c>
      <c r="C104" s="334"/>
      <c r="D104" s="77">
        <v>0</v>
      </c>
      <c r="E104" s="85">
        <v>179</v>
      </c>
      <c r="F104" s="86">
        <f>D104+E104</f>
        <v>179</v>
      </c>
      <c r="G104" s="339"/>
      <c r="H104" s="340"/>
      <c r="I104" s="87">
        <v>192</v>
      </c>
      <c r="J104" s="86">
        <f>D104+I104</f>
        <v>192</v>
      </c>
      <c r="K104" s="339"/>
      <c r="L104" s="340"/>
      <c r="M104" s="87">
        <v>205</v>
      </c>
      <c r="N104" s="86">
        <f>D104+M104</f>
        <v>205</v>
      </c>
      <c r="O104" s="339"/>
      <c r="P104" s="340"/>
      <c r="Q104" s="85">
        <v>180</v>
      </c>
      <c r="R104" s="86">
        <f>D104+Q104</f>
        <v>180</v>
      </c>
      <c r="S104" s="339"/>
      <c r="T104" s="340"/>
      <c r="U104" s="85">
        <v>214</v>
      </c>
      <c r="V104" s="86">
        <f>D104+U104</f>
        <v>214</v>
      </c>
      <c r="W104" s="339"/>
      <c r="X104" s="340"/>
      <c r="Y104" s="86">
        <f t="shared" si="3"/>
        <v>970</v>
      </c>
      <c r="Z104" s="87">
        <f>E104+I104+M104+Q104+U104</f>
        <v>970</v>
      </c>
      <c r="AA104" s="88">
        <f>AVERAGE(F104,J104,N104,R104,V104)</f>
        <v>194</v>
      </c>
      <c r="AB104" s="89">
        <f>AVERAGE(F104,J104,N104,R104,V104)-D104</f>
        <v>194</v>
      </c>
      <c r="AC104" s="332"/>
    </row>
    <row r="105" spans="2:29" s="63" customFormat="1" ht="49.5" customHeight="1">
      <c r="B105" s="328" t="s">
        <v>85</v>
      </c>
      <c r="C105" s="329"/>
      <c r="D105" s="64">
        <f>SUM(D106:D108)</f>
        <v>132</v>
      </c>
      <c r="E105" s="65">
        <f>SUM(E106:E108)</f>
        <v>393</v>
      </c>
      <c r="F105" s="67">
        <f>SUM(F106:F108)</f>
        <v>525</v>
      </c>
      <c r="G105" s="67">
        <f>F109</f>
        <v>510</v>
      </c>
      <c r="H105" s="68" t="str">
        <f>B109</f>
        <v>Rakvere LV</v>
      </c>
      <c r="I105" s="112">
        <f>SUM(I106:I108)</f>
        <v>425</v>
      </c>
      <c r="J105" s="70">
        <f>SUM(J106:J108)</f>
        <v>557</v>
      </c>
      <c r="K105" s="67">
        <f>J117</f>
        <v>547</v>
      </c>
      <c r="L105" s="68" t="str">
        <f>B117</f>
        <v>Spordiklubi KNT</v>
      </c>
      <c r="M105" s="73">
        <f>SUM(M106:M108)</f>
        <v>430</v>
      </c>
      <c r="N105" s="67">
        <f>SUM(N106:N108)</f>
        <v>562</v>
      </c>
      <c r="O105" s="67">
        <f>N101</f>
        <v>575</v>
      </c>
      <c r="P105" s="68" t="str">
        <f>B101</f>
        <v>Telfer </v>
      </c>
      <c r="Q105" s="73">
        <f>SUM(Q106:Q108)</f>
        <v>396</v>
      </c>
      <c r="R105" s="67">
        <f>SUM(R106:R108)</f>
        <v>528</v>
      </c>
      <c r="S105" s="67">
        <f>R97</f>
        <v>492</v>
      </c>
      <c r="T105" s="68" t="str">
        <f>B97</f>
        <v>Ehituse ABC</v>
      </c>
      <c r="U105" s="73">
        <f>SUM(U106:U108)</f>
        <v>361</v>
      </c>
      <c r="V105" s="67">
        <f>SUM(V106:V108)</f>
        <v>493</v>
      </c>
      <c r="W105" s="67">
        <f>V113</f>
        <v>520</v>
      </c>
      <c r="X105" s="68" t="str">
        <f>B113</f>
        <v>Wiru Auto</v>
      </c>
      <c r="Y105" s="74">
        <f t="shared" si="3"/>
        <v>2665</v>
      </c>
      <c r="Z105" s="72">
        <f>SUM(Z106:Z108)</f>
        <v>2005</v>
      </c>
      <c r="AA105" s="92">
        <f>AVERAGE(AA106,AA107,AA108)</f>
        <v>177.66666666666666</v>
      </c>
      <c r="AB105" s="76">
        <f>AVERAGE(AB106,AB107,AB108)</f>
        <v>133.66666666666666</v>
      </c>
      <c r="AC105" s="330">
        <f>G106+K106+O106+S106+W106</f>
        <v>3</v>
      </c>
    </row>
    <row r="106" spans="2:29" s="63" customFormat="1" ht="17.25" customHeight="1">
      <c r="B106" s="333" t="s">
        <v>185</v>
      </c>
      <c r="C106" s="334"/>
      <c r="D106" s="77">
        <v>60</v>
      </c>
      <c r="E106" s="78">
        <v>118</v>
      </c>
      <c r="F106" s="79">
        <f>D106+E106</f>
        <v>178</v>
      </c>
      <c r="G106" s="335">
        <v>1</v>
      </c>
      <c r="H106" s="336"/>
      <c r="I106" s="80">
        <v>121</v>
      </c>
      <c r="J106" s="79">
        <f>D106+I106</f>
        <v>181</v>
      </c>
      <c r="K106" s="335">
        <v>1</v>
      </c>
      <c r="L106" s="336"/>
      <c r="M106" s="80">
        <v>114</v>
      </c>
      <c r="N106" s="79">
        <f>D106+M106</f>
        <v>174</v>
      </c>
      <c r="O106" s="335">
        <v>0</v>
      </c>
      <c r="P106" s="336"/>
      <c r="Q106" s="78">
        <v>96</v>
      </c>
      <c r="R106" s="81">
        <f>D106+Q106</f>
        <v>156</v>
      </c>
      <c r="S106" s="335">
        <v>1</v>
      </c>
      <c r="T106" s="336"/>
      <c r="U106" s="78">
        <v>114</v>
      </c>
      <c r="V106" s="81">
        <f>D106+U106</f>
        <v>174</v>
      </c>
      <c r="W106" s="335">
        <v>0</v>
      </c>
      <c r="X106" s="336"/>
      <c r="Y106" s="79">
        <f t="shared" si="3"/>
        <v>863</v>
      </c>
      <c r="Z106" s="80">
        <f>E106+I106+M106+Q106+U106</f>
        <v>563</v>
      </c>
      <c r="AA106" s="82">
        <f>AVERAGE(F106,J106,N106,R106,V106)</f>
        <v>172.6</v>
      </c>
      <c r="AB106" s="83">
        <f>AVERAGE(F106,J106,N106,R106,V106)-D106</f>
        <v>112.6</v>
      </c>
      <c r="AC106" s="331"/>
    </row>
    <row r="107" spans="2:29" s="63" customFormat="1" ht="17.25" customHeight="1">
      <c r="B107" s="333" t="s">
        <v>184</v>
      </c>
      <c r="C107" s="334"/>
      <c r="D107" s="77">
        <v>32</v>
      </c>
      <c r="E107" s="78">
        <v>125</v>
      </c>
      <c r="F107" s="79">
        <f>D107+E107</f>
        <v>157</v>
      </c>
      <c r="G107" s="337"/>
      <c r="H107" s="338"/>
      <c r="I107" s="80">
        <v>161</v>
      </c>
      <c r="J107" s="79">
        <f>D107+I107</f>
        <v>193</v>
      </c>
      <c r="K107" s="337"/>
      <c r="L107" s="338"/>
      <c r="M107" s="80">
        <v>159</v>
      </c>
      <c r="N107" s="79">
        <f>D107+M107</f>
        <v>191</v>
      </c>
      <c r="O107" s="337"/>
      <c r="P107" s="338"/>
      <c r="Q107" s="78">
        <v>157</v>
      </c>
      <c r="R107" s="81">
        <f>D107+Q107</f>
        <v>189</v>
      </c>
      <c r="S107" s="337"/>
      <c r="T107" s="338"/>
      <c r="U107" s="78">
        <v>130</v>
      </c>
      <c r="V107" s="81">
        <f>D107+U107</f>
        <v>162</v>
      </c>
      <c r="W107" s="337"/>
      <c r="X107" s="338"/>
      <c r="Y107" s="79">
        <f t="shared" si="3"/>
        <v>892</v>
      </c>
      <c r="Z107" s="80">
        <f>E107+I107+M107+Q107+U107</f>
        <v>732</v>
      </c>
      <c r="AA107" s="82">
        <f>AVERAGE(F107,J107,N107,R107,V107)</f>
        <v>178.4</v>
      </c>
      <c r="AB107" s="83">
        <f>AVERAGE(F107,J107,N107,R107,V107)-D107</f>
        <v>146.4</v>
      </c>
      <c r="AC107" s="331"/>
    </row>
    <row r="108" spans="2:29" s="63" customFormat="1" ht="17.25" customHeight="1" thickBot="1">
      <c r="B108" s="333" t="s">
        <v>183</v>
      </c>
      <c r="C108" s="334"/>
      <c r="D108" s="84">
        <v>40</v>
      </c>
      <c r="E108" s="85">
        <v>150</v>
      </c>
      <c r="F108" s="86">
        <f>D108+E108</f>
        <v>190</v>
      </c>
      <c r="G108" s="339"/>
      <c r="H108" s="340"/>
      <c r="I108" s="87">
        <v>143</v>
      </c>
      <c r="J108" s="86">
        <f>D108+I108</f>
        <v>183</v>
      </c>
      <c r="K108" s="339"/>
      <c r="L108" s="340"/>
      <c r="M108" s="87">
        <v>157</v>
      </c>
      <c r="N108" s="86">
        <f>D108+M108</f>
        <v>197</v>
      </c>
      <c r="O108" s="339"/>
      <c r="P108" s="340"/>
      <c r="Q108" s="85">
        <v>143</v>
      </c>
      <c r="R108" s="86">
        <f>D108+Q108</f>
        <v>183</v>
      </c>
      <c r="S108" s="339"/>
      <c r="T108" s="340"/>
      <c r="U108" s="85">
        <v>117</v>
      </c>
      <c r="V108" s="86">
        <f>D108+U108</f>
        <v>157</v>
      </c>
      <c r="W108" s="339"/>
      <c r="X108" s="340"/>
      <c r="Y108" s="86">
        <f t="shared" si="3"/>
        <v>910</v>
      </c>
      <c r="Z108" s="87">
        <f>E108+I108+M108+Q108+U108</f>
        <v>710</v>
      </c>
      <c r="AA108" s="88">
        <f>AVERAGE(F108,J108,N108,R108,V108)</f>
        <v>182</v>
      </c>
      <c r="AB108" s="89">
        <f>AVERAGE(F108,J108,N108,R108,V108)-D108</f>
        <v>142</v>
      </c>
      <c r="AC108" s="332"/>
    </row>
    <row r="109" spans="2:29" s="63" customFormat="1" ht="48" customHeight="1">
      <c r="B109" s="328" t="s">
        <v>70</v>
      </c>
      <c r="C109" s="329"/>
      <c r="D109" s="64">
        <f>SUM(D110:D112)</f>
        <v>131</v>
      </c>
      <c r="E109" s="65">
        <f>SUM(E110:E112)</f>
        <v>379</v>
      </c>
      <c r="F109" s="67">
        <f>SUM(F110:F112)</f>
        <v>510</v>
      </c>
      <c r="G109" s="67">
        <f>F105</f>
        <v>525</v>
      </c>
      <c r="H109" s="68" t="str">
        <f>B105</f>
        <v>Vakaru Refonda</v>
      </c>
      <c r="I109" s="112">
        <f>SUM(I110:I112)</f>
        <v>335</v>
      </c>
      <c r="J109" s="70">
        <f>SUM(J110:J112)</f>
        <v>466</v>
      </c>
      <c r="K109" s="67">
        <f>J101</f>
        <v>597</v>
      </c>
      <c r="L109" s="68" t="str">
        <f>B101</f>
        <v>Telfer </v>
      </c>
      <c r="M109" s="73">
        <f>SUM(M110:M112)</f>
        <v>382</v>
      </c>
      <c r="N109" s="67">
        <f>SUM(N110:N112)</f>
        <v>513</v>
      </c>
      <c r="O109" s="67">
        <f>N97</f>
        <v>584</v>
      </c>
      <c r="P109" s="68" t="str">
        <f>B97</f>
        <v>Ehituse ABC</v>
      </c>
      <c r="Q109" s="73">
        <f>SUM(Q110:Q112)</f>
        <v>388</v>
      </c>
      <c r="R109" s="67">
        <f>SUM(R110:R112)</f>
        <v>519</v>
      </c>
      <c r="S109" s="67">
        <f>R113</f>
        <v>524</v>
      </c>
      <c r="T109" s="68" t="str">
        <f>B113</f>
        <v>Wiru Auto</v>
      </c>
      <c r="U109" s="73">
        <f>SUM(U110:U112)</f>
        <v>433</v>
      </c>
      <c r="V109" s="67">
        <f>SUM(V110:V112)</f>
        <v>564</v>
      </c>
      <c r="W109" s="67">
        <f>V117</f>
        <v>502</v>
      </c>
      <c r="X109" s="68" t="str">
        <f>B117</f>
        <v>Spordiklubi KNT</v>
      </c>
      <c r="Y109" s="74">
        <f t="shared" si="3"/>
        <v>2572</v>
      </c>
      <c r="Z109" s="72">
        <f>SUM(Z110:Z112)</f>
        <v>1917</v>
      </c>
      <c r="AA109" s="92">
        <f>AVERAGE(AA110,AA111,AA112)</f>
        <v>171.46666666666667</v>
      </c>
      <c r="AB109" s="76">
        <f>AVERAGE(AB110,AB111,AB112)</f>
        <v>127.8</v>
      </c>
      <c r="AC109" s="330">
        <f>G110+K110+O110+S110+W110</f>
        <v>1</v>
      </c>
    </row>
    <row r="110" spans="2:29" s="63" customFormat="1" ht="17.25" customHeight="1">
      <c r="B110" s="333" t="s">
        <v>207</v>
      </c>
      <c r="C110" s="334"/>
      <c r="D110" s="77">
        <v>47</v>
      </c>
      <c r="E110" s="80">
        <v>100</v>
      </c>
      <c r="F110" s="81">
        <f>D110+E110</f>
        <v>147</v>
      </c>
      <c r="G110" s="335">
        <v>0</v>
      </c>
      <c r="H110" s="336"/>
      <c r="I110" s="80">
        <v>104</v>
      </c>
      <c r="J110" s="79">
        <f>D110+I110</f>
        <v>151</v>
      </c>
      <c r="K110" s="335">
        <v>0</v>
      </c>
      <c r="L110" s="336"/>
      <c r="M110" s="80">
        <v>155</v>
      </c>
      <c r="N110" s="79">
        <f>D110+M110</f>
        <v>202</v>
      </c>
      <c r="O110" s="335">
        <v>0</v>
      </c>
      <c r="P110" s="336"/>
      <c r="Q110" s="78">
        <v>101</v>
      </c>
      <c r="R110" s="81">
        <f>D110+Q110</f>
        <v>148</v>
      </c>
      <c r="S110" s="335">
        <v>0</v>
      </c>
      <c r="T110" s="336"/>
      <c r="U110" s="78">
        <v>122</v>
      </c>
      <c r="V110" s="81">
        <f>D110+U110</f>
        <v>169</v>
      </c>
      <c r="W110" s="335">
        <v>1</v>
      </c>
      <c r="X110" s="336"/>
      <c r="Y110" s="79">
        <f t="shared" si="3"/>
        <v>817</v>
      </c>
      <c r="Z110" s="80">
        <f>E110+I110+M110+Q110+U110</f>
        <v>582</v>
      </c>
      <c r="AA110" s="82">
        <f>AVERAGE(F110,J110,N110,R110,V110)</f>
        <v>163.4</v>
      </c>
      <c r="AB110" s="83">
        <f>AVERAGE(F110,J110,N110,R110,V110)-D110</f>
        <v>116.4</v>
      </c>
      <c r="AC110" s="331"/>
    </row>
    <row r="111" spans="2:29" s="63" customFormat="1" ht="17.25" customHeight="1">
      <c r="B111" s="361" t="s">
        <v>208</v>
      </c>
      <c r="C111" s="362"/>
      <c r="D111" s="77">
        <v>51</v>
      </c>
      <c r="E111" s="98">
        <v>145</v>
      </c>
      <c r="F111" s="81">
        <f>D111+E111</f>
        <v>196</v>
      </c>
      <c r="G111" s="337"/>
      <c r="H111" s="338"/>
      <c r="I111" s="80">
        <v>80</v>
      </c>
      <c r="J111" s="79">
        <f>D111+I111</f>
        <v>131</v>
      </c>
      <c r="K111" s="337"/>
      <c r="L111" s="338"/>
      <c r="M111" s="80">
        <v>128</v>
      </c>
      <c r="N111" s="79">
        <f>D111+M111</f>
        <v>179</v>
      </c>
      <c r="O111" s="337"/>
      <c r="P111" s="338"/>
      <c r="Q111" s="78">
        <v>165</v>
      </c>
      <c r="R111" s="81">
        <f>D111+Q111</f>
        <v>216</v>
      </c>
      <c r="S111" s="337"/>
      <c r="T111" s="338"/>
      <c r="U111" s="78">
        <v>150</v>
      </c>
      <c r="V111" s="81">
        <f>D111+U111</f>
        <v>201</v>
      </c>
      <c r="W111" s="337"/>
      <c r="X111" s="338"/>
      <c r="Y111" s="79">
        <f t="shared" si="3"/>
        <v>923</v>
      </c>
      <c r="Z111" s="80">
        <f>E111+I111+M111+Q111+U111</f>
        <v>668</v>
      </c>
      <c r="AA111" s="82">
        <f>AVERAGE(F111,J111,N111,R111,V111)</f>
        <v>184.6</v>
      </c>
      <c r="AB111" s="83">
        <f>AVERAGE(F111,J111,N111,R111,V111)-D111</f>
        <v>133.6</v>
      </c>
      <c r="AC111" s="331"/>
    </row>
    <row r="112" spans="2:29" s="63" customFormat="1" ht="17.25" customHeight="1" thickBot="1">
      <c r="B112" s="341" t="s">
        <v>117</v>
      </c>
      <c r="C112" s="342"/>
      <c r="D112" s="84">
        <v>33</v>
      </c>
      <c r="E112" s="85">
        <v>134</v>
      </c>
      <c r="F112" s="81">
        <f>D112+E112</f>
        <v>167</v>
      </c>
      <c r="G112" s="339"/>
      <c r="H112" s="340"/>
      <c r="I112" s="87">
        <v>151</v>
      </c>
      <c r="J112" s="86">
        <f>D112+I112</f>
        <v>184</v>
      </c>
      <c r="K112" s="339"/>
      <c r="L112" s="340"/>
      <c r="M112" s="87">
        <v>99</v>
      </c>
      <c r="N112" s="86">
        <f>D112+M112</f>
        <v>132</v>
      </c>
      <c r="O112" s="339"/>
      <c r="P112" s="340"/>
      <c r="Q112" s="85">
        <v>122</v>
      </c>
      <c r="R112" s="86">
        <f>D112+Q112</f>
        <v>155</v>
      </c>
      <c r="S112" s="339"/>
      <c r="T112" s="340"/>
      <c r="U112" s="85">
        <v>161</v>
      </c>
      <c r="V112" s="86">
        <f>D112+U112</f>
        <v>194</v>
      </c>
      <c r="W112" s="339"/>
      <c r="X112" s="340"/>
      <c r="Y112" s="86">
        <f t="shared" si="3"/>
        <v>832</v>
      </c>
      <c r="Z112" s="87">
        <f>E112+I112+M112+Q112+U112</f>
        <v>667</v>
      </c>
      <c r="AA112" s="88">
        <f>AVERAGE(F112,J112,N112,R112,V112)</f>
        <v>166.4</v>
      </c>
      <c r="AB112" s="89">
        <f>AVERAGE(F112,J112,N112,R112,V112)-D112</f>
        <v>133.4</v>
      </c>
      <c r="AC112" s="332"/>
    </row>
    <row r="113" spans="2:29" s="63" customFormat="1" ht="48.75" customHeight="1">
      <c r="B113" s="343" t="s">
        <v>75</v>
      </c>
      <c r="C113" s="323"/>
      <c r="D113" s="64">
        <f>SUM(D114:D116)</f>
        <v>89</v>
      </c>
      <c r="E113" s="65">
        <f>SUM(E114:E116)</f>
        <v>437</v>
      </c>
      <c r="F113" s="93">
        <f>SUM(F114:F116)</f>
        <v>526</v>
      </c>
      <c r="G113" s="67">
        <f>F101</f>
        <v>578</v>
      </c>
      <c r="H113" s="68" t="str">
        <f>B101</f>
        <v>Telfer </v>
      </c>
      <c r="I113" s="112">
        <f>SUM(I114:I116)</f>
        <v>439</v>
      </c>
      <c r="J113" s="70">
        <f>SUM(J114:J116)</f>
        <v>528</v>
      </c>
      <c r="K113" s="67">
        <f>J97</f>
        <v>480</v>
      </c>
      <c r="L113" s="68" t="str">
        <f>B97</f>
        <v>Ehituse ABC</v>
      </c>
      <c r="M113" s="73">
        <f>SUM(M114:M116)</f>
        <v>435</v>
      </c>
      <c r="N113" s="67">
        <f>SUM(N114:N116)</f>
        <v>524</v>
      </c>
      <c r="O113" s="67">
        <f>N117</f>
        <v>499</v>
      </c>
      <c r="P113" s="68" t="str">
        <f>B117</f>
        <v>Spordiklubi KNT</v>
      </c>
      <c r="Q113" s="73">
        <f>SUM(Q114:Q116)</f>
        <v>435</v>
      </c>
      <c r="R113" s="67">
        <f>SUM(R114:R116)</f>
        <v>524</v>
      </c>
      <c r="S113" s="67">
        <f>R109</f>
        <v>519</v>
      </c>
      <c r="T113" s="68" t="str">
        <f>B109</f>
        <v>Rakvere LV</v>
      </c>
      <c r="U113" s="73">
        <f>SUM(U114:U116)</f>
        <v>431</v>
      </c>
      <c r="V113" s="67">
        <f>SUM(V114:V116)</f>
        <v>520</v>
      </c>
      <c r="W113" s="67">
        <f>V105</f>
        <v>493</v>
      </c>
      <c r="X113" s="68" t="str">
        <f>B105</f>
        <v>Vakaru Refonda</v>
      </c>
      <c r="Y113" s="74">
        <f t="shared" si="3"/>
        <v>2622</v>
      </c>
      <c r="Z113" s="72">
        <f>SUM(Z114:Z116)</f>
        <v>2177</v>
      </c>
      <c r="AA113" s="92">
        <f>AVERAGE(AA114,AA115,AA116)</f>
        <v>174.79999999999998</v>
      </c>
      <c r="AB113" s="76">
        <f>AVERAGE(AB114,AB115,AB116)</f>
        <v>145.13333333333333</v>
      </c>
      <c r="AC113" s="330">
        <f>G114+K114+O114+S114+W114</f>
        <v>4</v>
      </c>
    </row>
    <row r="114" spans="2:29" s="63" customFormat="1" ht="17.25" customHeight="1">
      <c r="B114" s="333" t="s">
        <v>157</v>
      </c>
      <c r="C114" s="334"/>
      <c r="D114" s="77">
        <v>30</v>
      </c>
      <c r="E114" s="80">
        <v>150</v>
      </c>
      <c r="F114" s="79">
        <f>D114+E114</f>
        <v>180</v>
      </c>
      <c r="G114" s="335">
        <v>0</v>
      </c>
      <c r="H114" s="336"/>
      <c r="I114" s="80">
        <v>155</v>
      </c>
      <c r="J114" s="79">
        <f>D114+I114</f>
        <v>185</v>
      </c>
      <c r="K114" s="335">
        <v>1</v>
      </c>
      <c r="L114" s="336"/>
      <c r="M114" s="80">
        <v>114</v>
      </c>
      <c r="N114" s="79">
        <f>D114+M114</f>
        <v>144</v>
      </c>
      <c r="O114" s="335">
        <v>1</v>
      </c>
      <c r="P114" s="336"/>
      <c r="Q114" s="78">
        <v>136</v>
      </c>
      <c r="R114" s="81">
        <f>D114+Q114</f>
        <v>166</v>
      </c>
      <c r="S114" s="335">
        <v>1</v>
      </c>
      <c r="T114" s="336"/>
      <c r="U114" s="78">
        <v>127</v>
      </c>
      <c r="V114" s="81">
        <f>D114+U114</f>
        <v>157</v>
      </c>
      <c r="W114" s="335">
        <v>1</v>
      </c>
      <c r="X114" s="336"/>
      <c r="Y114" s="79">
        <f t="shared" si="3"/>
        <v>832</v>
      </c>
      <c r="Z114" s="80">
        <f>E114+I114+M114+Q114+U114</f>
        <v>682</v>
      </c>
      <c r="AA114" s="82">
        <f>AVERAGE(F114,J114,N114,R114,V114)</f>
        <v>166.4</v>
      </c>
      <c r="AB114" s="83">
        <f>AVERAGE(F114,J114,N114,R114,V114)-D114</f>
        <v>136.4</v>
      </c>
      <c r="AC114" s="331"/>
    </row>
    <row r="115" spans="2:29" s="63" customFormat="1" ht="17.25" customHeight="1">
      <c r="B115" s="333" t="s">
        <v>156</v>
      </c>
      <c r="C115" s="334"/>
      <c r="D115" s="77">
        <v>41</v>
      </c>
      <c r="E115" s="78">
        <v>140</v>
      </c>
      <c r="F115" s="79">
        <f>D115+E115</f>
        <v>181</v>
      </c>
      <c r="G115" s="337"/>
      <c r="H115" s="338"/>
      <c r="I115" s="80">
        <v>151</v>
      </c>
      <c r="J115" s="79">
        <f>D115+I115</f>
        <v>192</v>
      </c>
      <c r="K115" s="337"/>
      <c r="L115" s="338"/>
      <c r="M115" s="80">
        <v>141</v>
      </c>
      <c r="N115" s="79">
        <f>D115+M115</f>
        <v>182</v>
      </c>
      <c r="O115" s="337"/>
      <c r="P115" s="338"/>
      <c r="Q115" s="78">
        <v>123</v>
      </c>
      <c r="R115" s="81">
        <f>D115+Q115</f>
        <v>164</v>
      </c>
      <c r="S115" s="337"/>
      <c r="T115" s="338"/>
      <c r="U115" s="78">
        <v>153</v>
      </c>
      <c r="V115" s="81">
        <f>D115+U115</f>
        <v>194</v>
      </c>
      <c r="W115" s="337"/>
      <c r="X115" s="338"/>
      <c r="Y115" s="79">
        <f t="shared" si="3"/>
        <v>913</v>
      </c>
      <c r="Z115" s="80">
        <f>E115+I115+M115+Q115+U115</f>
        <v>708</v>
      </c>
      <c r="AA115" s="82">
        <f>AVERAGE(F115,J115,N115,R115,V115)</f>
        <v>182.6</v>
      </c>
      <c r="AB115" s="83">
        <f>AVERAGE(F115,J115,N115,R115,V115)-D115</f>
        <v>141.6</v>
      </c>
      <c r="AC115" s="331"/>
    </row>
    <row r="116" spans="2:29" s="63" customFormat="1" ht="17.25" customHeight="1" thickBot="1">
      <c r="B116" s="341" t="s">
        <v>158</v>
      </c>
      <c r="C116" s="342"/>
      <c r="D116" s="84">
        <v>18</v>
      </c>
      <c r="E116" s="85">
        <v>147</v>
      </c>
      <c r="F116" s="79">
        <f>D116+E116</f>
        <v>165</v>
      </c>
      <c r="G116" s="339"/>
      <c r="H116" s="340"/>
      <c r="I116" s="87">
        <v>133</v>
      </c>
      <c r="J116" s="86">
        <f>D116+I116</f>
        <v>151</v>
      </c>
      <c r="K116" s="339"/>
      <c r="L116" s="340"/>
      <c r="M116" s="87">
        <v>180</v>
      </c>
      <c r="N116" s="86">
        <f>D116+M116</f>
        <v>198</v>
      </c>
      <c r="O116" s="339"/>
      <c r="P116" s="340"/>
      <c r="Q116" s="85">
        <v>176</v>
      </c>
      <c r="R116" s="86">
        <f>D116+Q116</f>
        <v>194</v>
      </c>
      <c r="S116" s="339"/>
      <c r="T116" s="340"/>
      <c r="U116" s="85">
        <v>151</v>
      </c>
      <c r="V116" s="86">
        <f>D116+U116</f>
        <v>169</v>
      </c>
      <c r="W116" s="339"/>
      <c r="X116" s="340"/>
      <c r="Y116" s="86">
        <f t="shared" si="3"/>
        <v>877</v>
      </c>
      <c r="Z116" s="87">
        <f>E116+I116+M116+Q116+U116</f>
        <v>787</v>
      </c>
      <c r="AA116" s="88">
        <f>AVERAGE(F116,J116,N116,R116,V116)</f>
        <v>175.4</v>
      </c>
      <c r="AB116" s="89">
        <f>AVERAGE(F116,J116,N116,R116,V116)-D116</f>
        <v>157.4</v>
      </c>
      <c r="AC116" s="332"/>
    </row>
    <row r="117" spans="2:29" s="63" customFormat="1" ht="49.5" customHeight="1">
      <c r="B117" s="328" t="s">
        <v>81</v>
      </c>
      <c r="C117" s="329"/>
      <c r="D117" s="64">
        <f>SUM(D118:D120)</f>
        <v>153</v>
      </c>
      <c r="E117" s="65">
        <f>SUM(E118:E120)</f>
        <v>318</v>
      </c>
      <c r="F117" s="93">
        <f>SUM(F118:F120)</f>
        <v>471</v>
      </c>
      <c r="G117" s="93">
        <f>F97</f>
        <v>621</v>
      </c>
      <c r="H117" s="71" t="str">
        <f>B97</f>
        <v>Ehituse ABC</v>
      </c>
      <c r="I117" s="69">
        <f>SUM(I118:I120)</f>
        <v>394</v>
      </c>
      <c r="J117" s="70">
        <f>SUM(J118:J120)</f>
        <v>547</v>
      </c>
      <c r="K117" s="67">
        <f>J105</f>
        <v>557</v>
      </c>
      <c r="L117" s="68" t="str">
        <f>B105</f>
        <v>Vakaru Refonda</v>
      </c>
      <c r="M117" s="73">
        <f>SUM(M118:M120)</f>
        <v>346</v>
      </c>
      <c r="N117" s="67">
        <f>SUM(N118:N120)</f>
        <v>499</v>
      </c>
      <c r="O117" s="67">
        <f>N113</f>
        <v>524</v>
      </c>
      <c r="P117" s="68" t="str">
        <f>B113</f>
        <v>Wiru Auto</v>
      </c>
      <c r="Q117" s="73">
        <f>SUM(Q118:Q120)</f>
        <v>388</v>
      </c>
      <c r="R117" s="67">
        <f>SUM(R118:R120)</f>
        <v>541</v>
      </c>
      <c r="S117" s="67">
        <f>R101</f>
        <v>579</v>
      </c>
      <c r="T117" s="68" t="str">
        <f>B101</f>
        <v>Telfer </v>
      </c>
      <c r="U117" s="73">
        <f>SUM(U118:U120)</f>
        <v>349</v>
      </c>
      <c r="V117" s="67">
        <f>SUM(V118:V120)</f>
        <v>502</v>
      </c>
      <c r="W117" s="67">
        <f>V109</f>
        <v>564</v>
      </c>
      <c r="X117" s="68" t="str">
        <f>B109</f>
        <v>Rakvere LV</v>
      </c>
      <c r="Y117" s="74">
        <f t="shared" si="3"/>
        <v>2560</v>
      </c>
      <c r="Z117" s="72">
        <f>SUM(Z118:Z120)</f>
        <v>1795</v>
      </c>
      <c r="AA117" s="92">
        <f>AVERAGE(AA118,AA119,AA120)</f>
        <v>170.66666666666666</v>
      </c>
      <c r="AB117" s="76">
        <f>AVERAGE(AB118,AB119,AB120)</f>
        <v>119.66666666666667</v>
      </c>
      <c r="AC117" s="330">
        <f>G118+K118+O118+S118+W118</f>
        <v>0</v>
      </c>
    </row>
    <row r="118" spans="2:29" s="63" customFormat="1" ht="18.75" customHeight="1">
      <c r="B118" s="333" t="s">
        <v>204</v>
      </c>
      <c r="C118" s="334"/>
      <c r="D118" s="77">
        <v>60</v>
      </c>
      <c r="E118" s="78">
        <v>83</v>
      </c>
      <c r="F118" s="79">
        <f>D118+E118</f>
        <v>143</v>
      </c>
      <c r="G118" s="335">
        <v>0</v>
      </c>
      <c r="H118" s="336"/>
      <c r="I118" s="80">
        <v>97</v>
      </c>
      <c r="J118" s="79">
        <f>D118+I118</f>
        <v>157</v>
      </c>
      <c r="K118" s="335">
        <v>0</v>
      </c>
      <c r="L118" s="336"/>
      <c r="M118" s="80">
        <v>118</v>
      </c>
      <c r="N118" s="79">
        <f>D118+M118</f>
        <v>178</v>
      </c>
      <c r="O118" s="335">
        <v>0</v>
      </c>
      <c r="P118" s="336"/>
      <c r="Q118" s="78">
        <v>118</v>
      </c>
      <c r="R118" s="81">
        <f>D118+Q118</f>
        <v>178</v>
      </c>
      <c r="S118" s="335">
        <v>0</v>
      </c>
      <c r="T118" s="336"/>
      <c r="U118" s="78">
        <v>94</v>
      </c>
      <c r="V118" s="81">
        <f>D118+U118</f>
        <v>154</v>
      </c>
      <c r="W118" s="335">
        <v>0</v>
      </c>
      <c r="X118" s="336"/>
      <c r="Y118" s="79">
        <f>F118+J118+N118+R118+V118</f>
        <v>810</v>
      </c>
      <c r="Z118" s="80">
        <f>E118+I118+M118+Q118+U118</f>
        <v>510</v>
      </c>
      <c r="AA118" s="82">
        <f>AVERAGE(F118,J118,N118,R118,V118)</f>
        <v>162</v>
      </c>
      <c r="AB118" s="83">
        <f>AVERAGE(F118,J118,N118,R118,V118)-D118</f>
        <v>102</v>
      </c>
      <c r="AC118" s="331"/>
    </row>
    <row r="119" spans="2:29" s="63" customFormat="1" ht="18" customHeight="1">
      <c r="B119" s="333" t="s">
        <v>205</v>
      </c>
      <c r="C119" s="334"/>
      <c r="D119" s="77">
        <v>47</v>
      </c>
      <c r="E119" s="78">
        <v>119</v>
      </c>
      <c r="F119" s="79">
        <f>D119+E119</f>
        <v>166</v>
      </c>
      <c r="G119" s="337"/>
      <c r="H119" s="338"/>
      <c r="I119" s="80">
        <v>147</v>
      </c>
      <c r="J119" s="79">
        <f>D119+I119</f>
        <v>194</v>
      </c>
      <c r="K119" s="337"/>
      <c r="L119" s="338"/>
      <c r="M119" s="80">
        <v>124</v>
      </c>
      <c r="N119" s="79">
        <f>D119+M119</f>
        <v>171</v>
      </c>
      <c r="O119" s="337"/>
      <c r="P119" s="338"/>
      <c r="Q119" s="78">
        <v>134</v>
      </c>
      <c r="R119" s="81">
        <f>D119+Q119</f>
        <v>181</v>
      </c>
      <c r="S119" s="337"/>
      <c r="T119" s="338"/>
      <c r="U119" s="78">
        <v>124</v>
      </c>
      <c r="V119" s="81">
        <f>D119+U119</f>
        <v>171</v>
      </c>
      <c r="W119" s="337"/>
      <c r="X119" s="338"/>
      <c r="Y119" s="79">
        <f>F119+J119+N119+R119+V119</f>
        <v>883</v>
      </c>
      <c r="Z119" s="80">
        <f>E119+I119+M119+Q119+U119</f>
        <v>648</v>
      </c>
      <c r="AA119" s="82">
        <f>AVERAGE(F119,J119,N119,R119,V119)</f>
        <v>176.6</v>
      </c>
      <c r="AB119" s="83">
        <f>AVERAGE(F119,J119,N119,R119,V119)-D119</f>
        <v>129.6</v>
      </c>
      <c r="AC119" s="331"/>
    </row>
    <row r="120" spans="2:29" s="63" customFormat="1" ht="18" customHeight="1" thickBot="1">
      <c r="B120" s="333" t="s">
        <v>206</v>
      </c>
      <c r="C120" s="334"/>
      <c r="D120" s="84">
        <v>46</v>
      </c>
      <c r="E120" s="85">
        <v>116</v>
      </c>
      <c r="F120" s="86">
        <f>D120+E120</f>
        <v>162</v>
      </c>
      <c r="G120" s="339"/>
      <c r="H120" s="340"/>
      <c r="I120" s="87">
        <v>150</v>
      </c>
      <c r="J120" s="86">
        <f>D120+I120</f>
        <v>196</v>
      </c>
      <c r="K120" s="339"/>
      <c r="L120" s="340"/>
      <c r="M120" s="87">
        <v>104</v>
      </c>
      <c r="N120" s="86">
        <f>D120+M120</f>
        <v>150</v>
      </c>
      <c r="O120" s="339"/>
      <c r="P120" s="340"/>
      <c r="Q120" s="87">
        <v>136</v>
      </c>
      <c r="R120" s="86">
        <f>D120+Q120</f>
        <v>182</v>
      </c>
      <c r="S120" s="339"/>
      <c r="T120" s="340"/>
      <c r="U120" s="87">
        <v>131</v>
      </c>
      <c r="V120" s="86">
        <f>D120+U120</f>
        <v>177</v>
      </c>
      <c r="W120" s="339"/>
      <c r="X120" s="340"/>
      <c r="Y120" s="86">
        <f>F120+J120+N120+R120+V120</f>
        <v>867</v>
      </c>
      <c r="Z120" s="87">
        <f>E120+I120+M120+Q120+U120</f>
        <v>637</v>
      </c>
      <c r="AA120" s="88">
        <f>AVERAGE(F120,J120,N120,R120,V120)</f>
        <v>173.4</v>
      </c>
      <c r="AB120" s="89">
        <f>AVERAGE(F120,J120,N120,R120,V120)-D120</f>
        <v>127.4</v>
      </c>
      <c r="AC120" s="332"/>
    </row>
    <row r="121" spans="2:29" s="63" customFormat="1" ht="18">
      <c r="B121" s="115"/>
      <c r="C121" s="115"/>
      <c r="D121" s="100"/>
      <c r="E121" s="101"/>
      <c r="F121" s="102"/>
      <c r="G121" s="103"/>
      <c r="H121" s="103"/>
      <c r="I121" s="101"/>
      <c r="J121" s="102"/>
      <c r="K121" s="103"/>
      <c r="L121" s="103"/>
      <c r="M121" s="101"/>
      <c r="N121" s="102"/>
      <c r="O121" s="103"/>
      <c r="P121" s="103"/>
      <c r="Q121" s="101"/>
      <c r="R121" s="102"/>
      <c r="S121" s="103"/>
      <c r="T121" s="103"/>
      <c r="U121" s="101"/>
      <c r="V121" s="102"/>
      <c r="W121" s="103"/>
      <c r="X121" s="103"/>
      <c r="Y121" s="102"/>
      <c r="Z121" s="113"/>
      <c r="AA121" s="105"/>
      <c r="AB121" s="104"/>
      <c r="AC121" s="106"/>
    </row>
    <row r="122" spans="2:29" ht="22.5" customHeight="1">
      <c r="B122" s="1"/>
      <c r="C122" s="1"/>
      <c r="D122" s="1"/>
      <c r="E122" s="42"/>
      <c r="F122" s="4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0.75" customHeight="1">
      <c r="B123" s="233"/>
      <c r="C123" s="1"/>
      <c r="D123" s="1"/>
      <c r="E123" s="42"/>
      <c r="F123" s="358" t="s">
        <v>193</v>
      </c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1"/>
      <c r="T123" s="1"/>
      <c r="U123" s="1"/>
      <c r="V123" s="1"/>
      <c r="W123" s="359" t="s">
        <v>59</v>
      </c>
      <c r="X123" s="359"/>
      <c r="Y123" s="359"/>
      <c r="Z123" s="359"/>
      <c r="AA123" s="1"/>
      <c r="AB123" s="1"/>
      <c r="AC123" s="1"/>
    </row>
    <row r="124" spans="2:29" ht="39" customHeight="1" thickBot="1">
      <c r="B124" s="234" t="s">
        <v>93</v>
      </c>
      <c r="C124" s="232"/>
      <c r="D124" s="1"/>
      <c r="E124" s="42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1"/>
      <c r="T124" s="1"/>
      <c r="U124" s="1"/>
      <c r="V124" s="1"/>
      <c r="W124" s="360"/>
      <c r="X124" s="360"/>
      <c r="Y124" s="360"/>
      <c r="Z124" s="360"/>
      <c r="AA124" s="1"/>
      <c r="AB124" s="1"/>
      <c r="AC124" s="1"/>
    </row>
    <row r="125" spans="2:29" s="44" customFormat="1" ht="17.25" customHeight="1">
      <c r="B125" s="356" t="s">
        <v>1</v>
      </c>
      <c r="C125" s="357"/>
      <c r="D125" s="117" t="s">
        <v>31</v>
      </c>
      <c r="E125" s="116"/>
      <c r="F125" s="48" t="s">
        <v>35</v>
      </c>
      <c r="G125" s="352" t="s">
        <v>36</v>
      </c>
      <c r="H125" s="352"/>
      <c r="I125" s="48"/>
      <c r="J125" s="48" t="s">
        <v>37</v>
      </c>
      <c r="K125" s="352" t="s">
        <v>36</v>
      </c>
      <c r="L125" s="352"/>
      <c r="M125" s="48"/>
      <c r="N125" s="48" t="s">
        <v>38</v>
      </c>
      <c r="O125" s="352" t="s">
        <v>36</v>
      </c>
      <c r="P125" s="352"/>
      <c r="Q125" s="48"/>
      <c r="R125" s="48" t="s">
        <v>39</v>
      </c>
      <c r="S125" s="352" t="s">
        <v>36</v>
      </c>
      <c r="T125" s="352"/>
      <c r="U125" s="49"/>
      <c r="V125" s="48" t="s">
        <v>40</v>
      </c>
      <c r="W125" s="352" t="s">
        <v>36</v>
      </c>
      <c r="X125" s="352"/>
      <c r="Y125" s="48" t="s">
        <v>41</v>
      </c>
      <c r="Z125" s="50"/>
      <c r="AA125" s="108" t="s">
        <v>42</v>
      </c>
      <c r="AB125" s="52" t="s">
        <v>43</v>
      </c>
      <c r="AC125" s="53" t="s">
        <v>41</v>
      </c>
    </row>
    <row r="126" spans="2:29" s="44" customFormat="1" ht="17.25" customHeight="1" thickBot="1">
      <c r="B126" s="353" t="s">
        <v>44</v>
      </c>
      <c r="C126" s="354"/>
      <c r="D126" s="119"/>
      <c r="E126" s="118"/>
      <c r="F126" s="55" t="s">
        <v>45</v>
      </c>
      <c r="G126" s="355" t="s">
        <v>46</v>
      </c>
      <c r="H126" s="355"/>
      <c r="I126" s="55"/>
      <c r="J126" s="55" t="s">
        <v>45</v>
      </c>
      <c r="K126" s="355" t="s">
        <v>46</v>
      </c>
      <c r="L126" s="355"/>
      <c r="M126" s="55"/>
      <c r="N126" s="55" t="s">
        <v>45</v>
      </c>
      <c r="O126" s="355" t="s">
        <v>46</v>
      </c>
      <c r="P126" s="355"/>
      <c r="Q126" s="55"/>
      <c r="R126" s="55" t="s">
        <v>45</v>
      </c>
      <c r="S126" s="355" t="s">
        <v>46</v>
      </c>
      <c r="T126" s="355"/>
      <c r="U126" s="57"/>
      <c r="V126" s="55" t="s">
        <v>45</v>
      </c>
      <c r="W126" s="355" t="s">
        <v>46</v>
      </c>
      <c r="X126" s="355"/>
      <c r="Y126" s="55" t="s">
        <v>45</v>
      </c>
      <c r="Z126" s="59" t="s">
        <v>47</v>
      </c>
      <c r="AA126" s="60" t="s">
        <v>48</v>
      </c>
      <c r="AB126" s="61" t="s">
        <v>49</v>
      </c>
      <c r="AC126" s="120" t="s">
        <v>50</v>
      </c>
    </row>
    <row r="127" spans="2:29" s="63" customFormat="1" ht="49.5" customHeight="1">
      <c r="B127" s="346" t="s">
        <v>112</v>
      </c>
      <c r="C127" s="347"/>
      <c r="D127" s="90">
        <f>SUM(D128:D130)</f>
        <v>115</v>
      </c>
      <c r="E127" s="65">
        <f>SUM(E128:E130)</f>
        <v>504</v>
      </c>
      <c r="F127" s="66">
        <f>SUM(F128:F130)</f>
        <v>619</v>
      </c>
      <c r="G127" s="67">
        <f>F147</f>
        <v>560</v>
      </c>
      <c r="H127" s="68" t="str">
        <f>B147</f>
        <v>AQVA</v>
      </c>
      <c r="I127" s="112">
        <f>SUM(I128:I130)</f>
        <v>492</v>
      </c>
      <c r="J127" s="70">
        <f>SUM(J128:J130)</f>
        <v>607</v>
      </c>
      <c r="K127" s="70">
        <f>J143</f>
        <v>480</v>
      </c>
      <c r="L127" s="68" t="str">
        <f>B143</f>
        <v>Temper</v>
      </c>
      <c r="M127" s="73">
        <f>SUM(M128:M130)</f>
        <v>488</v>
      </c>
      <c r="N127" s="67">
        <f>SUM(N128:N130)</f>
        <v>603</v>
      </c>
      <c r="O127" s="67">
        <f>N139</f>
        <v>623</v>
      </c>
      <c r="P127" s="68" t="str">
        <f>B139</f>
        <v>Rakvere Soojus</v>
      </c>
      <c r="Q127" s="73">
        <f>SUM(Q128:Q130)</f>
        <v>481</v>
      </c>
      <c r="R127" s="67">
        <f>SUM(R128:R130)</f>
        <v>596</v>
      </c>
      <c r="S127" s="67">
        <f>R135</f>
        <v>458</v>
      </c>
      <c r="T127" s="68" t="str">
        <f>B135</f>
        <v>Halver Puit</v>
      </c>
      <c r="U127" s="73">
        <f>SUM(U128:U130)</f>
        <v>433</v>
      </c>
      <c r="V127" s="67">
        <f>SUM(V128:V130)</f>
        <v>548</v>
      </c>
      <c r="W127" s="67">
        <f>V131</f>
        <v>457</v>
      </c>
      <c r="X127" s="68" t="str">
        <f>B131</f>
        <v>IsoVent Ehitus</v>
      </c>
      <c r="Y127" s="91">
        <f>F127+J127+N127+R127+V127</f>
        <v>2973</v>
      </c>
      <c r="Z127" s="73">
        <f>SUM(Z128:Z130)</f>
        <v>2398</v>
      </c>
      <c r="AA127" s="75">
        <f>AVERAGE(AA128,AA129,AA130)</f>
        <v>198.20000000000002</v>
      </c>
      <c r="AB127" s="121">
        <f>AVERAGE(AB128,AB129,AB130)</f>
        <v>159.86666666666667</v>
      </c>
      <c r="AC127" s="331">
        <f>G128+K128+O128+S128+W128</f>
        <v>4</v>
      </c>
    </row>
    <row r="128" spans="2:29" s="63" customFormat="1" ht="17.25" customHeight="1">
      <c r="B128" s="348" t="s">
        <v>110</v>
      </c>
      <c r="C128" s="349"/>
      <c r="D128" s="77">
        <v>60</v>
      </c>
      <c r="E128" s="78">
        <v>190</v>
      </c>
      <c r="F128" s="81">
        <f>D128+E128</f>
        <v>250</v>
      </c>
      <c r="G128" s="335">
        <v>1</v>
      </c>
      <c r="H128" s="336"/>
      <c r="I128" s="80">
        <v>153</v>
      </c>
      <c r="J128" s="79">
        <f>D128+I128</f>
        <v>213</v>
      </c>
      <c r="K128" s="335">
        <v>1</v>
      </c>
      <c r="L128" s="336"/>
      <c r="M128" s="80">
        <v>173</v>
      </c>
      <c r="N128" s="79">
        <f>D128+M128</f>
        <v>233</v>
      </c>
      <c r="O128" s="335">
        <v>0</v>
      </c>
      <c r="P128" s="336"/>
      <c r="Q128" s="80">
        <v>176</v>
      </c>
      <c r="R128" s="81">
        <f>D128+Q128</f>
        <v>236</v>
      </c>
      <c r="S128" s="335">
        <v>1</v>
      </c>
      <c r="T128" s="336"/>
      <c r="U128" s="78">
        <v>114</v>
      </c>
      <c r="V128" s="81">
        <f>D128+U128</f>
        <v>174</v>
      </c>
      <c r="W128" s="335">
        <v>1</v>
      </c>
      <c r="X128" s="336"/>
      <c r="Y128" s="79">
        <f>F128+J128+N128+R128+V128</f>
        <v>1106</v>
      </c>
      <c r="Z128" s="80">
        <f>E128+I128+M128+Q128+U128</f>
        <v>806</v>
      </c>
      <c r="AA128" s="82">
        <f>AVERAGE(F128,J128,N128,R128,V128)</f>
        <v>221.2</v>
      </c>
      <c r="AB128" s="83">
        <f>AVERAGE(F128,J128,N128,R128,V128)-D128</f>
        <v>161.2</v>
      </c>
      <c r="AC128" s="331"/>
    </row>
    <row r="129" spans="2:29" s="63" customFormat="1" ht="17.25" customHeight="1">
      <c r="B129" s="122" t="s">
        <v>111</v>
      </c>
      <c r="C129" s="123"/>
      <c r="D129" s="77">
        <v>36</v>
      </c>
      <c r="E129" s="78">
        <v>134</v>
      </c>
      <c r="F129" s="81">
        <f>D129+E129</f>
        <v>170</v>
      </c>
      <c r="G129" s="337"/>
      <c r="H129" s="338"/>
      <c r="I129" s="80">
        <v>144</v>
      </c>
      <c r="J129" s="79">
        <f>D129+I129</f>
        <v>180</v>
      </c>
      <c r="K129" s="337"/>
      <c r="L129" s="338"/>
      <c r="M129" s="80">
        <v>138</v>
      </c>
      <c r="N129" s="79">
        <f>D129+M129</f>
        <v>174</v>
      </c>
      <c r="O129" s="337"/>
      <c r="P129" s="338"/>
      <c r="Q129" s="78">
        <v>138</v>
      </c>
      <c r="R129" s="81">
        <f>D129+Q129</f>
        <v>174</v>
      </c>
      <c r="S129" s="337"/>
      <c r="T129" s="338"/>
      <c r="U129" s="78">
        <v>153</v>
      </c>
      <c r="V129" s="81">
        <f>D129+U129</f>
        <v>189</v>
      </c>
      <c r="W129" s="337"/>
      <c r="X129" s="338"/>
      <c r="Y129" s="79">
        <f>F129+J129+N129+R129+V129</f>
        <v>887</v>
      </c>
      <c r="Z129" s="80">
        <f>E129+I129+M129+Q129+U129</f>
        <v>707</v>
      </c>
      <c r="AA129" s="82">
        <f>AVERAGE(F129,J129,N129,R129,V129)</f>
        <v>177.4</v>
      </c>
      <c r="AB129" s="83">
        <f>AVERAGE(F129,J129,N129,R129,V129)-D129</f>
        <v>141.4</v>
      </c>
      <c r="AC129" s="331"/>
    </row>
    <row r="130" spans="2:29" s="63" customFormat="1" ht="17.25" customHeight="1" thickBot="1">
      <c r="B130" s="350" t="s">
        <v>109</v>
      </c>
      <c r="C130" s="351"/>
      <c r="D130" s="124">
        <v>19</v>
      </c>
      <c r="E130" s="85">
        <v>180</v>
      </c>
      <c r="F130" s="81">
        <f>D130+E130</f>
        <v>199</v>
      </c>
      <c r="G130" s="339"/>
      <c r="H130" s="340"/>
      <c r="I130" s="87">
        <v>195</v>
      </c>
      <c r="J130" s="79">
        <f>D130+I130</f>
        <v>214</v>
      </c>
      <c r="K130" s="339"/>
      <c r="L130" s="340"/>
      <c r="M130" s="80">
        <v>177</v>
      </c>
      <c r="N130" s="79">
        <f>D130+M130</f>
        <v>196</v>
      </c>
      <c r="O130" s="339"/>
      <c r="P130" s="340"/>
      <c r="Q130" s="78">
        <v>167</v>
      </c>
      <c r="R130" s="86">
        <f>D130+Q130</f>
        <v>186</v>
      </c>
      <c r="S130" s="339"/>
      <c r="T130" s="340"/>
      <c r="U130" s="78">
        <v>166</v>
      </c>
      <c r="V130" s="81">
        <f>D130+U130</f>
        <v>185</v>
      </c>
      <c r="W130" s="339"/>
      <c r="X130" s="340"/>
      <c r="Y130" s="86">
        <f>F130+J130+N130+R130+V130</f>
        <v>980</v>
      </c>
      <c r="Z130" s="87">
        <f>E130+I130+M130+Q130+U130</f>
        <v>885</v>
      </c>
      <c r="AA130" s="88">
        <f>AVERAGE(F130,J130,N130,R130,V130)</f>
        <v>196</v>
      </c>
      <c r="AB130" s="89">
        <f>AVERAGE(F130,J130,N130,R130,V130)-D130</f>
        <v>177</v>
      </c>
      <c r="AC130" s="332"/>
    </row>
    <row r="131" spans="2:29" s="63" customFormat="1" ht="49.5" customHeight="1">
      <c r="B131" s="328" t="s">
        <v>120</v>
      </c>
      <c r="C131" s="329"/>
      <c r="D131" s="64">
        <f>SUM(D132:D134)</f>
        <v>161</v>
      </c>
      <c r="E131" s="110">
        <f>SUM(E132:E134)</f>
        <v>348</v>
      </c>
      <c r="F131" s="93">
        <f>SUM(F132:F134)</f>
        <v>509</v>
      </c>
      <c r="G131" s="93">
        <f>F143</f>
        <v>503</v>
      </c>
      <c r="H131" s="71" t="str">
        <f>B143</f>
        <v>Temper</v>
      </c>
      <c r="I131" s="65">
        <f>SUM(I132:I134)</f>
        <v>227</v>
      </c>
      <c r="J131" s="93">
        <f>SUM(J132:J134)</f>
        <v>388</v>
      </c>
      <c r="K131" s="93">
        <f>J139</f>
        <v>596</v>
      </c>
      <c r="L131" s="71" t="str">
        <f>B139</f>
        <v>Rakvere Soojus</v>
      </c>
      <c r="M131" s="72">
        <f>SUM(M132:M134)</f>
        <v>325</v>
      </c>
      <c r="N131" s="94">
        <f>SUM(N132:N134)</f>
        <v>486</v>
      </c>
      <c r="O131" s="93">
        <f>N135</f>
        <v>523</v>
      </c>
      <c r="P131" s="71" t="str">
        <f>B135</f>
        <v>Halver Puit</v>
      </c>
      <c r="Q131" s="72">
        <f>SUM(Q132:Q134)</f>
        <v>293</v>
      </c>
      <c r="R131" s="67">
        <f>SUM(R132:R134)</f>
        <v>454</v>
      </c>
      <c r="S131" s="93">
        <f>R147</f>
        <v>563</v>
      </c>
      <c r="T131" s="71" t="str">
        <f>B147</f>
        <v>AQVA</v>
      </c>
      <c r="U131" s="72">
        <f>SUM(U132:U134)</f>
        <v>296</v>
      </c>
      <c r="V131" s="95">
        <f>SUM(V132:V134)</f>
        <v>457</v>
      </c>
      <c r="W131" s="93">
        <f>V127</f>
        <v>548</v>
      </c>
      <c r="X131" s="71" t="str">
        <f>B127</f>
        <v>O Kõrts</v>
      </c>
      <c r="Y131" s="74">
        <f>F131+J131+N131+R131+V131</f>
        <v>2294</v>
      </c>
      <c r="Z131" s="72">
        <f>SUM(Z132:Z134)</f>
        <v>1489</v>
      </c>
      <c r="AA131" s="92">
        <f>AVERAGE(AA132,AA133,AA134)</f>
        <v>152.93333333333334</v>
      </c>
      <c r="AB131" s="76">
        <f>AVERAGE(AB132,AB133,AB134)</f>
        <v>99.26666666666667</v>
      </c>
      <c r="AC131" s="330">
        <f>G132+K132+O132+S132+W132</f>
        <v>1</v>
      </c>
    </row>
    <row r="132" spans="2:29" s="63" customFormat="1" ht="17.25" customHeight="1">
      <c r="B132" s="333" t="s">
        <v>122</v>
      </c>
      <c r="C132" s="334"/>
      <c r="D132" s="77">
        <v>60</v>
      </c>
      <c r="E132" s="78">
        <v>111</v>
      </c>
      <c r="F132" s="81">
        <f>D132+E132</f>
        <v>171</v>
      </c>
      <c r="G132" s="335">
        <v>1</v>
      </c>
      <c r="H132" s="336"/>
      <c r="I132" s="80">
        <v>55</v>
      </c>
      <c r="J132" s="79">
        <f>D132+I132</f>
        <v>115</v>
      </c>
      <c r="K132" s="335">
        <v>0</v>
      </c>
      <c r="L132" s="336"/>
      <c r="M132" s="80">
        <v>81</v>
      </c>
      <c r="N132" s="79">
        <f>D132+M132</f>
        <v>141</v>
      </c>
      <c r="O132" s="335">
        <v>0</v>
      </c>
      <c r="P132" s="336"/>
      <c r="Q132" s="78">
        <v>74</v>
      </c>
      <c r="R132" s="70">
        <f>D132+Q132</f>
        <v>134</v>
      </c>
      <c r="S132" s="335">
        <v>0</v>
      </c>
      <c r="T132" s="336"/>
      <c r="U132" s="78">
        <v>73</v>
      </c>
      <c r="V132" s="81">
        <f>D132+U132</f>
        <v>133</v>
      </c>
      <c r="W132" s="335">
        <v>0</v>
      </c>
      <c r="X132" s="336"/>
      <c r="Y132" s="79">
        <f aca="true" t="shared" si="4" ref="Y132:Y147">F132+J132+N132+R132+V132</f>
        <v>694</v>
      </c>
      <c r="Z132" s="80">
        <f>E132+I132+M132+Q132+U132</f>
        <v>394</v>
      </c>
      <c r="AA132" s="82">
        <f>AVERAGE(F132,J132,N132,R132,V132)</f>
        <v>138.8</v>
      </c>
      <c r="AB132" s="83">
        <f>AVERAGE(F132,J132,N132,R132,V132)-D132</f>
        <v>78.80000000000001</v>
      </c>
      <c r="AC132" s="331"/>
    </row>
    <row r="133" spans="2:29" s="63" customFormat="1" ht="17.25" customHeight="1">
      <c r="B133" s="333" t="s">
        <v>202</v>
      </c>
      <c r="C133" s="334"/>
      <c r="D133" s="77">
        <v>60</v>
      </c>
      <c r="E133" s="78">
        <v>124</v>
      </c>
      <c r="F133" s="81">
        <f>D133+E133</f>
        <v>184</v>
      </c>
      <c r="G133" s="337"/>
      <c r="H133" s="338"/>
      <c r="I133" s="80">
        <v>90</v>
      </c>
      <c r="J133" s="79">
        <f>D133+I133</f>
        <v>150</v>
      </c>
      <c r="K133" s="337"/>
      <c r="L133" s="338"/>
      <c r="M133" s="80">
        <v>118</v>
      </c>
      <c r="N133" s="79">
        <f>D133+M133</f>
        <v>178</v>
      </c>
      <c r="O133" s="337"/>
      <c r="P133" s="338"/>
      <c r="Q133" s="78">
        <v>74</v>
      </c>
      <c r="R133" s="81">
        <f>D133+Q133</f>
        <v>134</v>
      </c>
      <c r="S133" s="337"/>
      <c r="T133" s="338"/>
      <c r="U133" s="78">
        <v>125</v>
      </c>
      <c r="V133" s="81">
        <f>D133+U133</f>
        <v>185</v>
      </c>
      <c r="W133" s="337"/>
      <c r="X133" s="338"/>
      <c r="Y133" s="79">
        <f t="shared" si="4"/>
        <v>831</v>
      </c>
      <c r="Z133" s="80">
        <f>E133+I133+M133+Q133+U133</f>
        <v>531</v>
      </c>
      <c r="AA133" s="82">
        <f>AVERAGE(F133,J133,N133,R133,V133)</f>
        <v>166.2</v>
      </c>
      <c r="AB133" s="83">
        <f>AVERAGE(F133,J133,N133,R133,V133)-D133</f>
        <v>106.19999999999999</v>
      </c>
      <c r="AC133" s="331"/>
    </row>
    <row r="134" spans="2:29" s="63" customFormat="1" ht="17.25" customHeight="1" thickBot="1">
      <c r="B134" s="341" t="s">
        <v>123</v>
      </c>
      <c r="C134" s="342"/>
      <c r="D134" s="77">
        <v>41</v>
      </c>
      <c r="E134" s="85">
        <v>113</v>
      </c>
      <c r="F134" s="81">
        <f>D134+E134</f>
        <v>154</v>
      </c>
      <c r="G134" s="339"/>
      <c r="H134" s="340"/>
      <c r="I134" s="87">
        <v>82</v>
      </c>
      <c r="J134" s="79">
        <f>D134+I134</f>
        <v>123</v>
      </c>
      <c r="K134" s="339"/>
      <c r="L134" s="340"/>
      <c r="M134" s="80">
        <v>126</v>
      </c>
      <c r="N134" s="79">
        <f>D134+M134</f>
        <v>167</v>
      </c>
      <c r="O134" s="339"/>
      <c r="P134" s="340"/>
      <c r="Q134" s="78">
        <v>145</v>
      </c>
      <c r="R134" s="81">
        <f>D134+Q134</f>
        <v>186</v>
      </c>
      <c r="S134" s="339"/>
      <c r="T134" s="340"/>
      <c r="U134" s="78">
        <v>98</v>
      </c>
      <c r="V134" s="81">
        <f>D134+U134</f>
        <v>139</v>
      </c>
      <c r="W134" s="339"/>
      <c r="X134" s="340"/>
      <c r="Y134" s="86">
        <f t="shared" si="4"/>
        <v>769</v>
      </c>
      <c r="Z134" s="87">
        <f>E134+I134+M134+Q134+U134</f>
        <v>564</v>
      </c>
      <c r="AA134" s="88">
        <f>AVERAGE(F134,J134,N134,R134,V134)</f>
        <v>153.8</v>
      </c>
      <c r="AB134" s="89">
        <f>AVERAGE(F134,J134,N134,R134,V134)-D134</f>
        <v>112.80000000000001</v>
      </c>
      <c r="AC134" s="332"/>
    </row>
    <row r="135" spans="2:29" s="63" customFormat="1" ht="49.5" customHeight="1">
      <c r="B135" s="328" t="s">
        <v>84</v>
      </c>
      <c r="C135" s="329"/>
      <c r="D135" s="64">
        <f>SUM(D136:D138)</f>
        <v>180</v>
      </c>
      <c r="E135" s="110">
        <f>SUM(E136:E138)</f>
        <v>357</v>
      </c>
      <c r="F135" s="93">
        <f>SUM(F136:F138)</f>
        <v>537</v>
      </c>
      <c r="G135" s="93">
        <f>F139</f>
        <v>564</v>
      </c>
      <c r="H135" s="71" t="str">
        <f>B139</f>
        <v>Rakvere Soojus</v>
      </c>
      <c r="I135" s="65">
        <f>SUM(I136:I138)</f>
        <v>301</v>
      </c>
      <c r="J135" s="93">
        <f>SUM(J136:J138)</f>
        <v>481</v>
      </c>
      <c r="K135" s="93">
        <f>J147</f>
        <v>491</v>
      </c>
      <c r="L135" s="71" t="str">
        <f>B147</f>
        <v>AQVA</v>
      </c>
      <c r="M135" s="72">
        <f>SUM(M136:M138)</f>
        <v>343</v>
      </c>
      <c r="N135" s="94">
        <f>SUM(N136:N138)</f>
        <v>523</v>
      </c>
      <c r="O135" s="93">
        <f>N131</f>
        <v>486</v>
      </c>
      <c r="P135" s="71" t="str">
        <f>B131</f>
        <v>IsoVent Ehitus</v>
      </c>
      <c r="Q135" s="72">
        <f>SUM(Q136:Q138)</f>
        <v>278</v>
      </c>
      <c r="R135" s="95">
        <f>SUM(R136:R138)</f>
        <v>458</v>
      </c>
      <c r="S135" s="93">
        <f>R127</f>
        <v>596</v>
      </c>
      <c r="T135" s="71" t="str">
        <f>B127</f>
        <v>O Kõrts</v>
      </c>
      <c r="U135" s="72">
        <f>SUM(U136:U138)</f>
        <v>269</v>
      </c>
      <c r="V135" s="94">
        <f>SUM(V136:V138)</f>
        <v>449</v>
      </c>
      <c r="W135" s="93">
        <f>V143</f>
        <v>507</v>
      </c>
      <c r="X135" s="71" t="str">
        <f>B143</f>
        <v>Temper</v>
      </c>
      <c r="Y135" s="74">
        <f t="shared" si="4"/>
        <v>2448</v>
      </c>
      <c r="Z135" s="72">
        <f>SUM(Z136:Z138)</f>
        <v>1548</v>
      </c>
      <c r="AA135" s="92">
        <f>AVERAGE(AA136,AA137,AA138)</f>
        <v>163.20000000000002</v>
      </c>
      <c r="AB135" s="76">
        <f>AVERAGE(AB136,AB137,AB138)</f>
        <v>103.2</v>
      </c>
      <c r="AC135" s="330">
        <f>G136+K136+O136+S136+W136</f>
        <v>1</v>
      </c>
    </row>
    <row r="136" spans="2:29" s="63" customFormat="1" ht="17.25" customHeight="1">
      <c r="B136" s="333" t="s">
        <v>199</v>
      </c>
      <c r="C136" s="334"/>
      <c r="D136" s="77">
        <v>60</v>
      </c>
      <c r="E136" s="78">
        <v>94</v>
      </c>
      <c r="F136" s="81">
        <f>D136+E136</f>
        <v>154</v>
      </c>
      <c r="G136" s="335">
        <v>0</v>
      </c>
      <c r="H136" s="336"/>
      <c r="I136" s="80">
        <v>119</v>
      </c>
      <c r="J136" s="79">
        <f>D136+I136</f>
        <v>179</v>
      </c>
      <c r="K136" s="335">
        <v>0</v>
      </c>
      <c r="L136" s="336"/>
      <c r="M136" s="80">
        <v>123</v>
      </c>
      <c r="N136" s="79">
        <f>D136+M136</f>
        <v>183</v>
      </c>
      <c r="O136" s="335">
        <v>1</v>
      </c>
      <c r="P136" s="336"/>
      <c r="Q136" s="78">
        <v>79</v>
      </c>
      <c r="R136" s="81">
        <f>D136+Q136</f>
        <v>139</v>
      </c>
      <c r="S136" s="335">
        <v>0</v>
      </c>
      <c r="T136" s="336"/>
      <c r="U136" s="78">
        <v>77</v>
      </c>
      <c r="V136" s="81">
        <f>D136+U136</f>
        <v>137</v>
      </c>
      <c r="W136" s="335">
        <v>0</v>
      </c>
      <c r="X136" s="336"/>
      <c r="Y136" s="79">
        <f t="shared" si="4"/>
        <v>792</v>
      </c>
      <c r="Z136" s="80">
        <f>E136+I136+M136+Q136+U136</f>
        <v>492</v>
      </c>
      <c r="AA136" s="82">
        <f>AVERAGE(F136,J136,N136,R136,V136)</f>
        <v>158.4</v>
      </c>
      <c r="AB136" s="83">
        <f>AVERAGE(F136,J136,N136,R136,V136)-D136</f>
        <v>98.4</v>
      </c>
      <c r="AC136" s="331"/>
    </row>
    <row r="137" spans="2:29" s="63" customFormat="1" ht="17.25" customHeight="1">
      <c r="B137" s="373" t="s">
        <v>191</v>
      </c>
      <c r="C137" s="374"/>
      <c r="D137" s="77">
        <v>60</v>
      </c>
      <c r="E137" s="78">
        <v>156</v>
      </c>
      <c r="F137" s="81">
        <f>D137+E137</f>
        <v>216</v>
      </c>
      <c r="G137" s="337"/>
      <c r="H137" s="338"/>
      <c r="I137" s="80">
        <v>103</v>
      </c>
      <c r="J137" s="79">
        <f>D137+I137</f>
        <v>163</v>
      </c>
      <c r="K137" s="337"/>
      <c r="L137" s="338"/>
      <c r="M137" s="80">
        <v>99</v>
      </c>
      <c r="N137" s="79">
        <f>D137+M137</f>
        <v>159</v>
      </c>
      <c r="O137" s="337"/>
      <c r="P137" s="338"/>
      <c r="Q137" s="78">
        <v>101</v>
      </c>
      <c r="R137" s="81">
        <f>D137+Q137</f>
        <v>161</v>
      </c>
      <c r="S137" s="337"/>
      <c r="T137" s="338"/>
      <c r="U137" s="78">
        <v>112</v>
      </c>
      <c r="V137" s="81">
        <f>D137+U137</f>
        <v>172</v>
      </c>
      <c r="W137" s="337"/>
      <c r="X137" s="338"/>
      <c r="Y137" s="79">
        <f t="shared" si="4"/>
        <v>871</v>
      </c>
      <c r="Z137" s="80">
        <f>E137+I137+M137+Q137+U137</f>
        <v>571</v>
      </c>
      <c r="AA137" s="82">
        <f>AVERAGE(F137,J137,N137,R137,V137)</f>
        <v>174.2</v>
      </c>
      <c r="AB137" s="83">
        <f>AVERAGE(F137,J137,N137,R137,V137)-D137</f>
        <v>114.19999999999999</v>
      </c>
      <c r="AC137" s="331"/>
    </row>
    <row r="138" spans="2:29" s="63" customFormat="1" ht="17.25" customHeight="1" thickBot="1">
      <c r="B138" s="341" t="s">
        <v>192</v>
      </c>
      <c r="C138" s="342"/>
      <c r="D138" s="84">
        <v>60</v>
      </c>
      <c r="E138" s="85">
        <v>107</v>
      </c>
      <c r="F138" s="81">
        <f>D138+E138</f>
        <v>167</v>
      </c>
      <c r="G138" s="339"/>
      <c r="H138" s="340"/>
      <c r="I138" s="87">
        <v>79</v>
      </c>
      <c r="J138" s="79">
        <f>D138+I138</f>
        <v>139</v>
      </c>
      <c r="K138" s="339"/>
      <c r="L138" s="340"/>
      <c r="M138" s="87">
        <v>121</v>
      </c>
      <c r="N138" s="79">
        <f>D138+M138</f>
        <v>181</v>
      </c>
      <c r="O138" s="339"/>
      <c r="P138" s="340"/>
      <c r="Q138" s="78">
        <v>98</v>
      </c>
      <c r="R138" s="81">
        <f>D138+Q138</f>
        <v>158</v>
      </c>
      <c r="S138" s="339"/>
      <c r="T138" s="340"/>
      <c r="U138" s="78">
        <v>80</v>
      </c>
      <c r="V138" s="81">
        <f>D138+U138</f>
        <v>140</v>
      </c>
      <c r="W138" s="339"/>
      <c r="X138" s="340"/>
      <c r="Y138" s="86">
        <f t="shared" si="4"/>
        <v>785</v>
      </c>
      <c r="Z138" s="87">
        <f>E138+I138+M138+Q138+U138</f>
        <v>485</v>
      </c>
      <c r="AA138" s="88">
        <f>AVERAGE(F138,J138,N138,R138,V138)</f>
        <v>157</v>
      </c>
      <c r="AB138" s="89">
        <f>AVERAGE(F138,J138,N138,R138,V138)-D138</f>
        <v>97</v>
      </c>
      <c r="AC138" s="332"/>
    </row>
    <row r="139" spans="2:29" s="63" customFormat="1" ht="49.5" customHeight="1">
      <c r="B139" s="343" t="s">
        <v>73</v>
      </c>
      <c r="C139" s="323"/>
      <c r="D139" s="64">
        <f>SUM(D140:D142)</f>
        <v>104</v>
      </c>
      <c r="E139" s="110">
        <f>SUM(E140:E142)</f>
        <v>460</v>
      </c>
      <c r="F139" s="93">
        <f>SUM(F140:F142)</f>
        <v>564</v>
      </c>
      <c r="G139" s="93">
        <f>F135</f>
        <v>537</v>
      </c>
      <c r="H139" s="71" t="str">
        <f>B135</f>
        <v>Halver Puit</v>
      </c>
      <c r="I139" s="65">
        <f>SUM(I140:I142)</f>
        <v>492</v>
      </c>
      <c r="J139" s="93">
        <f>SUM(J140:J142)</f>
        <v>596</v>
      </c>
      <c r="K139" s="93">
        <f>J131</f>
        <v>388</v>
      </c>
      <c r="L139" s="71" t="str">
        <f>B131</f>
        <v>IsoVent Ehitus</v>
      </c>
      <c r="M139" s="73">
        <f>SUM(M140:M142)</f>
        <v>519</v>
      </c>
      <c r="N139" s="95">
        <f>SUM(N140:N142)</f>
        <v>623</v>
      </c>
      <c r="O139" s="93">
        <f>N127</f>
        <v>603</v>
      </c>
      <c r="P139" s="71" t="str">
        <f>B127</f>
        <v>O Kõrts</v>
      </c>
      <c r="Q139" s="72">
        <f>SUM(Q140:Q142)</f>
        <v>415</v>
      </c>
      <c r="R139" s="95">
        <f>SUM(R140:R142)</f>
        <v>519</v>
      </c>
      <c r="S139" s="93">
        <f>R143</f>
        <v>478</v>
      </c>
      <c r="T139" s="71" t="str">
        <f>B143</f>
        <v>Temper</v>
      </c>
      <c r="U139" s="72">
        <f>SUM(U140:U142)</f>
        <v>489</v>
      </c>
      <c r="V139" s="95">
        <f>SUM(V140:V142)</f>
        <v>593</v>
      </c>
      <c r="W139" s="93">
        <f>V147</f>
        <v>503</v>
      </c>
      <c r="X139" s="71" t="str">
        <f>B147</f>
        <v>AQVA</v>
      </c>
      <c r="Y139" s="74">
        <f t="shared" si="4"/>
        <v>2895</v>
      </c>
      <c r="Z139" s="72">
        <f>SUM(Z140:Z142)</f>
        <v>2375</v>
      </c>
      <c r="AA139" s="92">
        <f>AVERAGE(AA140,AA141,AA142)</f>
        <v>193</v>
      </c>
      <c r="AB139" s="76">
        <f>AVERAGE(AB140,AB141,AB142)</f>
        <v>158.33333333333334</v>
      </c>
      <c r="AC139" s="330">
        <f>G140+K140+O140+S140+W140</f>
        <v>5</v>
      </c>
    </row>
    <row r="140" spans="2:29" s="63" customFormat="1" ht="17.25" customHeight="1">
      <c r="B140" s="333" t="s">
        <v>147</v>
      </c>
      <c r="C140" s="334"/>
      <c r="D140" s="77">
        <v>41</v>
      </c>
      <c r="E140" s="80">
        <v>140</v>
      </c>
      <c r="F140" s="81">
        <f>D140+E140</f>
        <v>181</v>
      </c>
      <c r="G140" s="335">
        <v>1</v>
      </c>
      <c r="H140" s="336"/>
      <c r="I140" s="80">
        <v>156</v>
      </c>
      <c r="J140" s="79">
        <f>D140+I140</f>
        <v>197</v>
      </c>
      <c r="K140" s="335">
        <v>1</v>
      </c>
      <c r="L140" s="336"/>
      <c r="M140" s="80">
        <v>150</v>
      </c>
      <c r="N140" s="79">
        <f>D140+M140</f>
        <v>191</v>
      </c>
      <c r="O140" s="335">
        <v>1</v>
      </c>
      <c r="P140" s="336"/>
      <c r="Q140" s="78">
        <v>102</v>
      </c>
      <c r="R140" s="81">
        <f>D140+Q140</f>
        <v>143</v>
      </c>
      <c r="S140" s="335">
        <v>1</v>
      </c>
      <c r="T140" s="336"/>
      <c r="U140" s="78">
        <v>205</v>
      </c>
      <c r="V140" s="81">
        <f>D140+U140</f>
        <v>246</v>
      </c>
      <c r="W140" s="335">
        <v>1</v>
      </c>
      <c r="X140" s="336"/>
      <c r="Y140" s="79">
        <f t="shared" si="4"/>
        <v>958</v>
      </c>
      <c r="Z140" s="80">
        <f>E140+I140+M140+Q140+U140</f>
        <v>753</v>
      </c>
      <c r="AA140" s="82">
        <f>AVERAGE(F140,J140,N140,R140,V140)</f>
        <v>191.6</v>
      </c>
      <c r="AB140" s="83">
        <f>AVERAGE(F140,J140,N140,R140,V140)-D140</f>
        <v>150.6</v>
      </c>
      <c r="AC140" s="331"/>
    </row>
    <row r="141" spans="2:29" s="63" customFormat="1" ht="17.25" customHeight="1">
      <c r="B141" s="333" t="s">
        <v>149</v>
      </c>
      <c r="C141" s="334"/>
      <c r="D141" s="77">
        <v>37</v>
      </c>
      <c r="E141" s="98">
        <v>164</v>
      </c>
      <c r="F141" s="81">
        <f>D141+E141</f>
        <v>201</v>
      </c>
      <c r="G141" s="337"/>
      <c r="H141" s="338"/>
      <c r="I141" s="80">
        <v>158</v>
      </c>
      <c r="J141" s="79">
        <f>D141+I141</f>
        <v>195</v>
      </c>
      <c r="K141" s="337"/>
      <c r="L141" s="338"/>
      <c r="M141" s="80">
        <v>190</v>
      </c>
      <c r="N141" s="79">
        <f>D141+M141</f>
        <v>227</v>
      </c>
      <c r="O141" s="337"/>
      <c r="P141" s="338"/>
      <c r="Q141" s="78">
        <v>168</v>
      </c>
      <c r="R141" s="81">
        <f>D141+Q141</f>
        <v>205</v>
      </c>
      <c r="S141" s="337"/>
      <c r="T141" s="338"/>
      <c r="U141" s="78">
        <v>158</v>
      </c>
      <c r="V141" s="81">
        <f>D141+U141</f>
        <v>195</v>
      </c>
      <c r="W141" s="337"/>
      <c r="X141" s="338"/>
      <c r="Y141" s="79">
        <f t="shared" si="4"/>
        <v>1023</v>
      </c>
      <c r="Z141" s="80">
        <f>E141+I141+M141+Q141+U141</f>
        <v>838</v>
      </c>
      <c r="AA141" s="82">
        <f>AVERAGE(F141,J141,N141,R141,V141)</f>
        <v>204.6</v>
      </c>
      <c r="AB141" s="83">
        <f>AVERAGE(F141,J141,N141,R141,V141)-D141</f>
        <v>167.6</v>
      </c>
      <c r="AC141" s="331"/>
    </row>
    <row r="142" spans="2:29" s="63" customFormat="1" ht="17.25" customHeight="1" thickBot="1">
      <c r="B142" s="341" t="s">
        <v>148</v>
      </c>
      <c r="C142" s="342"/>
      <c r="D142" s="84">
        <v>26</v>
      </c>
      <c r="E142" s="85">
        <v>156</v>
      </c>
      <c r="F142" s="81">
        <f>D142+E142</f>
        <v>182</v>
      </c>
      <c r="G142" s="339"/>
      <c r="H142" s="340"/>
      <c r="I142" s="87">
        <v>178</v>
      </c>
      <c r="J142" s="79">
        <f>D142+I142</f>
        <v>204</v>
      </c>
      <c r="K142" s="339"/>
      <c r="L142" s="340"/>
      <c r="M142" s="87">
        <v>179</v>
      </c>
      <c r="N142" s="79">
        <f>D142+M142</f>
        <v>205</v>
      </c>
      <c r="O142" s="339"/>
      <c r="P142" s="340"/>
      <c r="Q142" s="78">
        <v>145</v>
      </c>
      <c r="R142" s="81">
        <f>D142+Q142</f>
        <v>171</v>
      </c>
      <c r="S142" s="339"/>
      <c r="T142" s="340"/>
      <c r="U142" s="78">
        <v>126</v>
      </c>
      <c r="V142" s="81">
        <f>D142+U142</f>
        <v>152</v>
      </c>
      <c r="W142" s="339"/>
      <c r="X142" s="340"/>
      <c r="Y142" s="86">
        <f t="shared" si="4"/>
        <v>914</v>
      </c>
      <c r="Z142" s="87">
        <f>E142+I142+M142+Q142+U142</f>
        <v>784</v>
      </c>
      <c r="AA142" s="88">
        <f>AVERAGE(F142,J142,N142,R142,V142)</f>
        <v>182.8</v>
      </c>
      <c r="AB142" s="89">
        <f>AVERAGE(F142,J142,N142,R142,V142)-D142</f>
        <v>156.8</v>
      </c>
      <c r="AC142" s="332"/>
    </row>
    <row r="143" spans="2:29" s="63" customFormat="1" ht="48.75" customHeight="1">
      <c r="B143" s="328" t="s">
        <v>64</v>
      </c>
      <c r="C143" s="329"/>
      <c r="D143" s="64">
        <f>SUM(D144:D146)</f>
        <v>153</v>
      </c>
      <c r="E143" s="110">
        <f>SUM(E144:E146)</f>
        <v>350</v>
      </c>
      <c r="F143" s="93">
        <f>SUM(F144:F146)</f>
        <v>503</v>
      </c>
      <c r="G143" s="93">
        <f>F131</f>
        <v>509</v>
      </c>
      <c r="H143" s="71" t="str">
        <f>B131</f>
        <v>IsoVent Ehitus</v>
      </c>
      <c r="I143" s="65">
        <f>SUM(I144:I146)</f>
        <v>327</v>
      </c>
      <c r="J143" s="93">
        <f>SUM(J144:J146)</f>
        <v>480</v>
      </c>
      <c r="K143" s="93">
        <f>J127</f>
        <v>607</v>
      </c>
      <c r="L143" s="71" t="str">
        <f>B127</f>
        <v>O Kõrts</v>
      </c>
      <c r="M143" s="73">
        <f>SUM(M144:M146)</f>
        <v>335</v>
      </c>
      <c r="N143" s="93">
        <f>SUM(N144:N146)</f>
        <v>488</v>
      </c>
      <c r="O143" s="93">
        <f>N147</f>
        <v>478</v>
      </c>
      <c r="P143" s="71" t="str">
        <f>B147</f>
        <v>AQVA</v>
      </c>
      <c r="Q143" s="72">
        <f>SUM(Q144:Q146)</f>
        <v>325</v>
      </c>
      <c r="R143" s="94">
        <f>SUM(R144:R146)</f>
        <v>478</v>
      </c>
      <c r="S143" s="93">
        <f>R139</f>
        <v>519</v>
      </c>
      <c r="T143" s="71" t="str">
        <f>B139</f>
        <v>Rakvere Soojus</v>
      </c>
      <c r="U143" s="72">
        <f>SUM(U144:U146)</f>
        <v>354</v>
      </c>
      <c r="V143" s="94">
        <f>SUM(V144:V146)</f>
        <v>507</v>
      </c>
      <c r="W143" s="93">
        <f>V135</f>
        <v>449</v>
      </c>
      <c r="X143" s="71" t="str">
        <f>B135</f>
        <v>Halver Puit</v>
      </c>
      <c r="Y143" s="74">
        <f t="shared" si="4"/>
        <v>2456</v>
      </c>
      <c r="Z143" s="72">
        <f>SUM(Z144:Z146)</f>
        <v>1691</v>
      </c>
      <c r="AA143" s="92">
        <f>AVERAGE(AA144,AA145,AA146)</f>
        <v>163.73333333333335</v>
      </c>
      <c r="AB143" s="76">
        <f>AVERAGE(AB144,AB145,AB146)</f>
        <v>112.73333333333335</v>
      </c>
      <c r="AC143" s="330">
        <f>G144+K144+O144+S144+W144</f>
        <v>2</v>
      </c>
    </row>
    <row r="144" spans="2:29" s="63" customFormat="1" ht="17.25" customHeight="1">
      <c r="B144" s="333" t="s">
        <v>200</v>
      </c>
      <c r="C144" s="334"/>
      <c r="D144" s="77">
        <v>60</v>
      </c>
      <c r="E144" s="80">
        <v>106</v>
      </c>
      <c r="F144" s="81">
        <f>D144+E144</f>
        <v>166</v>
      </c>
      <c r="G144" s="335">
        <v>0</v>
      </c>
      <c r="H144" s="336"/>
      <c r="I144" s="80">
        <v>86</v>
      </c>
      <c r="J144" s="79">
        <f>D144+I144</f>
        <v>146</v>
      </c>
      <c r="K144" s="335">
        <v>0</v>
      </c>
      <c r="L144" s="336"/>
      <c r="M144" s="80">
        <v>112</v>
      </c>
      <c r="N144" s="79">
        <f>D144+M144</f>
        <v>172</v>
      </c>
      <c r="O144" s="335">
        <v>1</v>
      </c>
      <c r="P144" s="336"/>
      <c r="Q144" s="78">
        <v>109</v>
      </c>
      <c r="R144" s="81">
        <f>D144+Q144</f>
        <v>169</v>
      </c>
      <c r="S144" s="335">
        <v>0</v>
      </c>
      <c r="T144" s="336"/>
      <c r="U144" s="78">
        <v>86</v>
      </c>
      <c r="V144" s="81">
        <f>D144+U144</f>
        <v>146</v>
      </c>
      <c r="W144" s="335">
        <v>1</v>
      </c>
      <c r="X144" s="336"/>
      <c r="Y144" s="79">
        <f t="shared" si="4"/>
        <v>799</v>
      </c>
      <c r="Z144" s="80">
        <f>E144+I144+M144+Q144+U144</f>
        <v>499</v>
      </c>
      <c r="AA144" s="82">
        <f>AVERAGE(F144,J144,N144,R144,V144)</f>
        <v>159.8</v>
      </c>
      <c r="AB144" s="83">
        <f>AVERAGE(F144,J144,N144,R144,V144)-D144</f>
        <v>99.80000000000001</v>
      </c>
      <c r="AC144" s="331"/>
    </row>
    <row r="145" spans="2:29" s="63" customFormat="1" ht="17.25" customHeight="1">
      <c r="B145" s="333" t="s">
        <v>201</v>
      </c>
      <c r="C145" s="334"/>
      <c r="D145" s="77">
        <v>60</v>
      </c>
      <c r="E145" s="78">
        <v>111</v>
      </c>
      <c r="F145" s="81">
        <f>D145+E145</f>
        <v>171</v>
      </c>
      <c r="G145" s="337"/>
      <c r="H145" s="338"/>
      <c r="I145" s="80">
        <v>85</v>
      </c>
      <c r="J145" s="79">
        <f>D145+I145</f>
        <v>145</v>
      </c>
      <c r="K145" s="337"/>
      <c r="L145" s="338"/>
      <c r="M145" s="80">
        <v>87</v>
      </c>
      <c r="N145" s="79">
        <f>D145+M145</f>
        <v>147</v>
      </c>
      <c r="O145" s="337"/>
      <c r="P145" s="338"/>
      <c r="Q145" s="78">
        <v>85</v>
      </c>
      <c r="R145" s="81">
        <f>D145+Q145</f>
        <v>145</v>
      </c>
      <c r="S145" s="337"/>
      <c r="T145" s="338"/>
      <c r="U145" s="78">
        <v>129</v>
      </c>
      <c r="V145" s="81">
        <f>D145+U145</f>
        <v>189</v>
      </c>
      <c r="W145" s="337"/>
      <c r="X145" s="338"/>
      <c r="Y145" s="79">
        <f t="shared" si="4"/>
        <v>797</v>
      </c>
      <c r="Z145" s="80">
        <f>E145+I145+M145+Q145+U145</f>
        <v>497</v>
      </c>
      <c r="AA145" s="82">
        <f>AVERAGE(F145,J145,N145,R145,V145)</f>
        <v>159.4</v>
      </c>
      <c r="AB145" s="83">
        <f>AVERAGE(F145,J145,N145,R145,V145)-D145</f>
        <v>99.4</v>
      </c>
      <c r="AC145" s="331"/>
    </row>
    <row r="146" spans="2:29" s="63" customFormat="1" ht="17.25" customHeight="1" thickBot="1">
      <c r="B146" s="341" t="s">
        <v>104</v>
      </c>
      <c r="C146" s="342"/>
      <c r="D146" s="77">
        <v>33</v>
      </c>
      <c r="E146" s="85">
        <v>133</v>
      </c>
      <c r="F146" s="81">
        <f>D146+E146</f>
        <v>166</v>
      </c>
      <c r="G146" s="339"/>
      <c r="H146" s="340"/>
      <c r="I146" s="87">
        <v>156</v>
      </c>
      <c r="J146" s="79">
        <f>D146+I146</f>
        <v>189</v>
      </c>
      <c r="K146" s="339"/>
      <c r="L146" s="340"/>
      <c r="M146" s="87">
        <v>136</v>
      </c>
      <c r="N146" s="79">
        <f>D146+M146</f>
        <v>169</v>
      </c>
      <c r="O146" s="339"/>
      <c r="P146" s="340"/>
      <c r="Q146" s="78">
        <v>131</v>
      </c>
      <c r="R146" s="81">
        <f>D146+Q146</f>
        <v>164</v>
      </c>
      <c r="S146" s="339"/>
      <c r="T146" s="340"/>
      <c r="U146" s="78">
        <v>139</v>
      </c>
      <c r="V146" s="81">
        <f>D146+U146</f>
        <v>172</v>
      </c>
      <c r="W146" s="339"/>
      <c r="X146" s="340"/>
      <c r="Y146" s="86">
        <f t="shared" si="4"/>
        <v>860</v>
      </c>
      <c r="Z146" s="87">
        <f>E146+I146+M146+Q146+U146</f>
        <v>695</v>
      </c>
      <c r="AA146" s="88">
        <f>AVERAGE(F146,J146,N146,R146,V146)</f>
        <v>172</v>
      </c>
      <c r="AB146" s="89">
        <f>AVERAGE(F146,J146,N146,R146,V146)-D146</f>
        <v>139</v>
      </c>
      <c r="AC146" s="332"/>
    </row>
    <row r="147" spans="2:29" s="63" customFormat="1" ht="49.5" customHeight="1">
      <c r="B147" s="328" t="s">
        <v>82</v>
      </c>
      <c r="C147" s="329"/>
      <c r="D147" s="64">
        <f>SUM(D148:D150)</f>
        <v>141</v>
      </c>
      <c r="E147" s="110">
        <f>SUM(E148:E150)</f>
        <v>419</v>
      </c>
      <c r="F147" s="93">
        <f>SUM(F148:F150)</f>
        <v>560</v>
      </c>
      <c r="G147" s="93">
        <f>F127</f>
        <v>619</v>
      </c>
      <c r="H147" s="71" t="str">
        <f>B127</f>
        <v>O Kõrts</v>
      </c>
      <c r="I147" s="65">
        <f>SUM(I148:I150)</f>
        <v>350</v>
      </c>
      <c r="J147" s="93">
        <f>SUM(J148:J150)</f>
        <v>491</v>
      </c>
      <c r="K147" s="93">
        <f>J135</f>
        <v>481</v>
      </c>
      <c r="L147" s="71" t="str">
        <f>B135</f>
        <v>Halver Puit</v>
      </c>
      <c r="M147" s="73">
        <f>SUM(M148:M150)</f>
        <v>337</v>
      </c>
      <c r="N147" s="95">
        <f>SUM(N148:N150)</f>
        <v>478</v>
      </c>
      <c r="O147" s="93">
        <f>N143</f>
        <v>488</v>
      </c>
      <c r="P147" s="71" t="str">
        <f>B143</f>
        <v>Temper</v>
      </c>
      <c r="Q147" s="72">
        <f>SUM(Q148:Q150)</f>
        <v>422</v>
      </c>
      <c r="R147" s="95">
        <f>SUM(R148:R150)</f>
        <v>563</v>
      </c>
      <c r="S147" s="93">
        <f>R131</f>
        <v>454</v>
      </c>
      <c r="T147" s="71" t="str">
        <f>B131</f>
        <v>IsoVent Ehitus</v>
      </c>
      <c r="U147" s="72">
        <f>SUM(U148:U150)</f>
        <v>362</v>
      </c>
      <c r="V147" s="95">
        <f>SUM(V148:V150)</f>
        <v>503</v>
      </c>
      <c r="W147" s="93">
        <f>V139</f>
        <v>593</v>
      </c>
      <c r="X147" s="71" t="str">
        <f>B139</f>
        <v>Rakvere Soojus</v>
      </c>
      <c r="Y147" s="74">
        <f t="shared" si="4"/>
        <v>2595</v>
      </c>
      <c r="Z147" s="72">
        <f>SUM(Z148:Z150)</f>
        <v>1890</v>
      </c>
      <c r="AA147" s="92">
        <f>AVERAGE(AA148,AA149,AA150)</f>
        <v>173</v>
      </c>
      <c r="AB147" s="76">
        <f>AVERAGE(AB148,AB149,AB150)</f>
        <v>126</v>
      </c>
      <c r="AC147" s="330">
        <f>G148+K148+O148+S148+W148</f>
        <v>2</v>
      </c>
    </row>
    <row r="148" spans="2:29" s="63" customFormat="1" ht="17.25" customHeight="1">
      <c r="B148" s="333" t="s">
        <v>161</v>
      </c>
      <c r="C148" s="334"/>
      <c r="D148" s="77">
        <v>60</v>
      </c>
      <c r="E148" s="78">
        <v>82</v>
      </c>
      <c r="F148" s="81">
        <f>D148+E148</f>
        <v>142</v>
      </c>
      <c r="G148" s="335">
        <v>0</v>
      </c>
      <c r="H148" s="336"/>
      <c r="I148" s="80">
        <v>65</v>
      </c>
      <c r="J148" s="79">
        <f>D148+I148</f>
        <v>125</v>
      </c>
      <c r="K148" s="335">
        <v>1</v>
      </c>
      <c r="L148" s="336"/>
      <c r="M148" s="80">
        <v>86</v>
      </c>
      <c r="N148" s="79">
        <f>D148+M148</f>
        <v>146</v>
      </c>
      <c r="O148" s="335">
        <v>0</v>
      </c>
      <c r="P148" s="336"/>
      <c r="Q148" s="78">
        <v>102</v>
      </c>
      <c r="R148" s="81">
        <f>D148+Q148</f>
        <v>162</v>
      </c>
      <c r="S148" s="335">
        <v>1</v>
      </c>
      <c r="T148" s="336"/>
      <c r="U148" s="78">
        <v>58</v>
      </c>
      <c r="V148" s="81">
        <f>D148+U148</f>
        <v>118</v>
      </c>
      <c r="W148" s="335">
        <v>0</v>
      </c>
      <c r="X148" s="336"/>
      <c r="Y148" s="79">
        <f>F148+J148+N148+R148+V148</f>
        <v>693</v>
      </c>
      <c r="Z148" s="80">
        <f>E148+I148+M148+Q148+U148</f>
        <v>393</v>
      </c>
      <c r="AA148" s="82">
        <f>AVERAGE(F148,J148,N148,R148,V148)</f>
        <v>138.6</v>
      </c>
      <c r="AB148" s="83">
        <f>AVERAGE(F148,J148,N148,R148,V148)-D148</f>
        <v>78.6</v>
      </c>
      <c r="AC148" s="331"/>
    </row>
    <row r="149" spans="2:29" s="63" customFormat="1" ht="17.25" customHeight="1">
      <c r="B149" s="361" t="s">
        <v>198</v>
      </c>
      <c r="C149" s="362"/>
      <c r="D149" s="77">
        <v>38</v>
      </c>
      <c r="E149" s="78">
        <v>170</v>
      </c>
      <c r="F149" s="81">
        <f>D149+E149</f>
        <v>208</v>
      </c>
      <c r="G149" s="337"/>
      <c r="H149" s="338"/>
      <c r="I149" s="80">
        <v>131</v>
      </c>
      <c r="J149" s="79">
        <f>D149+I149</f>
        <v>169</v>
      </c>
      <c r="K149" s="337"/>
      <c r="L149" s="338"/>
      <c r="M149" s="80">
        <v>117</v>
      </c>
      <c r="N149" s="79">
        <f>D149+M149</f>
        <v>155</v>
      </c>
      <c r="O149" s="337"/>
      <c r="P149" s="338"/>
      <c r="Q149" s="78">
        <v>178</v>
      </c>
      <c r="R149" s="81">
        <f>D149+Q149</f>
        <v>216</v>
      </c>
      <c r="S149" s="337"/>
      <c r="T149" s="338"/>
      <c r="U149" s="78">
        <v>145</v>
      </c>
      <c r="V149" s="81">
        <f>D149+U149</f>
        <v>183</v>
      </c>
      <c r="W149" s="337"/>
      <c r="X149" s="338"/>
      <c r="Y149" s="79">
        <f>F149+J149+N149+R149+V149</f>
        <v>931</v>
      </c>
      <c r="Z149" s="80">
        <f>E149+I149+M149+Q149+U149</f>
        <v>741</v>
      </c>
      <c r="AA149" s="82">
        <f>AVERAGE(F149,J149,N149,R149,V149)</f>
        <v>186.2</v>
      </c>
      <c r="AB149" s="83">
        <f>AVERAGE(F149,J149,N149,R149,V149)-D149</f>
        <v>148.2</v>
      </c>
      <c r="AC149" s="331"/>
    </row>
    <row r="150" spans="2:29" s="63" customFormat="1" ht="17.25" customHeight="1" thickBot="1">
      <c r="B150" s="341" t="s">
        <v>159</v>
      </c>
      <c r="C150" s="342"/>
      <c r="D150" s="84">
        <v>43</v>
      </c>
      <c r="E150" s="85">
        <v>167</v>
      </c>
      <c r="F150" s="86">
        <f>D150+E150</f>
        <v>210</v>
      </c>
      <c r="G150" s="339"/>
      <c r="H150" s="340"/>
      <c r="I150" s="87">
        <v>154</v>
      </c>
      <c r="J150" s="86">
        <f>D150+I150</f>
        <v>197</v>
      </c>
      <c r="K150" s="339"/>
      <c r="L150" s="340"/>
      <c r="M150" s="87">
        <v>134</v>
      </c>
      <c r="N150" s="86">
        <f>D150+M150</f>
        <v>177</v>
      </c>
      <c r="O150" s="339"/>
      <c r="P150" s="340"/>
      <c r="Q150" s="87">
        <v>142</v>
      </c>
      <c r="R150" s="86">
        <f>D150+Q150</f>
        <v>185</v>
      </c>
      <c r="S150" s="339"/>
      <c r="T150" s="340"/>
      <c r="U150" s="87">
        <v>159</v>
      </c>
      <c r="V150" s="86">
        <f>D150+U150</f>
        <v>202</v>
      </c>
      <c r="W150" s="339"/>
      <c r="X150" s="340"/>
      <c r="Y150" s="86">
        <f>F150+J150+N150+R150+V150</f>
        <v>971</v>
      </c>
      <c r="Z150" s="87">
        <f>E150+I150+M150+Q150+U150</f>
        <v>756</v>
      </c>
      <c r="AA150" s="88">
        <f>AVERAGE(F150,J150,N150,R150,V150)</f>
        <v>194.2</v>
      </c>
      <c r="AB150" s="89">
        <f>AVERAGE(F150,J150,N150,R150,V150)-D150</f>
        <v>151.2</v>
      </c>
      <c r="AC150" s="332"/>
    </row>
    <row r="151" spans="2:29" s="63" customFormat="1" ht="17.25" customHeight="1">
      <c r="B151" s="99"/>
      <c r="C151" s="99"/>
      <c r="D151" s="100"/>
      <c r="E151" s="101"/>
      <c r="F151" s="102"/>
      <c r="G151" s="103"/>
      <c r="H151" s="103"/>
      <c r="I151" s="101"/>
      <c r="J151" s="102"/>
      <c r="K151" s="103"/>
      <c r="L151" s="103"/>
      <c r="M151" s="101"/>
      <c r="N151" s="102"/>
      <c r="O151" s="103"/>
      <c r="P151" s="103"/>
      <c r="Q151" s="101"/>
      <c r="R151" s="102"/>
      <c r="S151" s="103"/>
      <c r="T151" s="103"/>
      <c r="U151" s="101"/>
      <c r="V151" s="102"/>
      <c r="W151" s="103"/>
      <c r="X151" s="103"/>
      <c r="Y151" s="102"/>
      <c r="Z151" s="113"/>
      <c r="AA151" s="105"/>
      <c r="AB151" s="104"/>
      <c r="AC151" s="106"/>
    </row>
    <row r="152" spans="2:29" ht="27.75" customHeight="1">
      <c r="B152" s="1"/>
      <c r="C152" s="1"/>
      <c r="D152" s="1"/>
      <c r="E152" s="42"/>
      <c r="F152" s="4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7" ht="20.25">
      <c r="B153" s="209"/>
      <c r="C153" s="210"/>
      <c r="D153" s="210"/>
      <c r="E153" s="210"/>
      <c r="F153" s="210"/>
      <c r="G153" s="211"/>
    </row>
  </sheetData>
  <mergeCells count="364">
    <mergeCell ref="B147:C147"/>
    <mergeCell ref="AC147:AC150"/>
    <mergeCell ref="B148:C148"/>
    <mergeCell ref="G148:H150"/>
    <mergeCell ref="K148:L150"/>
    <mergeCell ref="O148:P150"/>
    <mergeCell ref="S148:T150"/>
    <mergeCell ref="W148:X150"/>
    <mergeCell ref="B149:C149"/>
    <mergeCell ref="B150:C150"/>
    <mergeCell ref="B143:C143"/>
    <mergeCell ref="AC143:AC146"/>
    <mergeCell ref="B144:C144"/>
    <mergeCell ref="G144:H146"/>
    <mergeCell ref="K144:L146"/>
    <mergeCell ref="O144:P146"/>
    <mergeCell ref="S144:T146"/>
    <mergeCell ref="W144:X146"/>
    <mergeCell ref="B145:C145"/>
    <mergeCell ref="B146:C146"/>
    <mergeCell ref="B139:C139"/>
    <mergeCell ref="AC139:AC142"/>
    <mergeCell ref="G140:H142"/>
    <mergeCell ref="K140:L142"/>
    <mergeCell ref="O140:P142"/>
    <mergeCell ref="S140:T142"/>
    <mergeCell ref="W140:X142"/>
    <mergeCell ref="B141:C141"/>
    <mergeCell ref="B142:C142"/>
    <mergeCell ref="B140:C140"/>
    <mergeCell ref="B135:C135"/>
    <mergeCell ref="AC135:AC138"/>
    <mergeCell ref="B136:C136"/>
    <mergeCell ref="G136:H138"/>
    <mergeCell ref="K136:L138"/>
    <mergeCell ref="O136:P138"/>
    <mergeCell ref="S136:T138"/>
    <mergeCell ref="W136:X138"/>
    <mergeCell ref="B137:C137"/>
    <mergeCell ref="B138:C138"/>
    <mergeCell ref="B131:C131"/>
    <mergeCell ref="AC131:AC134"/>
    <mergeCell ref="G132:H134"/>
    <mergeCell ref="K132:L134"/>
    <mergeCell ref="O132:P134"/>
    <mergeCell ref="S132:T134"/>
    <mergeCell ref="W132:X134"/>
    <mergeCell ref="B133:C133"/>
    <mergeCell ref="B134:C134"/>
    <mergeCell ref="B132:C132"/>
    <mergeCell ref="B127:C127"/>
    <mergeCell ref="AC127:AC130"/>
    <mergeCell ref="B128:C128"/>
    <mergeCell ref="G128:H130"/>
    <mergeCell ref="K128:L130"/>
    <mergeCell ref="O128:P130"/>
    <mergeCell ref="S128:T130"/>
    <mergeCell ref="W128:X130"/>
    <mergeCell ref="B130:C130"/>
    <mergeCell ref="S125:T125"/>
    <mergeCell ref="W125:X125"/>
    <mergeCell ref="B126:C126"/>
    <mergeCell ref="G126:H126"/>
    <mergeCell ref="K126:L126"/>
    <mergeCell ref="O126:P126"/>
    <mergeCell ref="S126:T126"/>
    <mergeCell ref="W126:X126"/>
    <mergeCell ref="B125:C125"/>
    <mergeCell ref="G125:H125"/>
    <mergeCell ref="K125:L125"/>
    <mergeCell ref="O125:P125"/>
    <mergeCell ref="B119:C119"/>
    <mergeCell ref="B120:C120"/>
    <mergeCell ref="F123:R124"/>
    <mergeCell ref="W123:Z124"/>
    <mergeCell ref="B115:C115"/>
    <mergeCell ref="B116:C116"/>
    <mergeCell ref="B117:C117"/>
    <mergeCell ref="AC117:AC120"/>
    <mergeCell ref="B118:C118"/>
    <mergeCell ref="G118:H120"/>
    <mergeCell ref="K118:L120"/>
    <mergeCell ref="O118:P120"/>
    <mergeCell ref="S118:T120"/>
    <mergeCell ref="W118:X120"/>
    <mergeCell ref="B111:C111"/>
    <mergeCell ref="B112:C112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07:C107"/>
    <mergeCell ref="B108:C108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03:C103"/>
    <mergeCell ref="B104:C104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99:C99"/>
    <mergeCell ref="B100:C100"/>
    <mergeCell ref="B101:C101"/>
    <mergeCell ref="AC101:AC104"/>
    <mergeCell ref="B102:C102"/>
    <mergeCell ref="G102:H104"/>
    <mergeCell ref="K102:L104"/>
    <mergeCell ref="O102:P104"/>
    <mergeCell ref="S102:T104"/>
    <mergeCell ref="W102:X104"/>
    <mergeCell ref="S96:T96"/>
    <mergeCell ref="W96:X96"/>
    <mergeCell ref="B97:C97"/>
    <mergeCell ref="AC97:AC100"/>
    <mergeCell ref="G98:H100"/>
    <mergeCell ref="K98:L100"/>
    <mergeCell ref="O98:P100"/>
    <mergeCell ref="S98:T100"/>
    <mergeCell ref="W98:X100"/>
    <mergeCell ref="B96:C96"/>
    <mergeCell ref="G96:H96"/>
    <mergeCell ref="K96:L96"/>
    <mergeCell ref="O96:P96"/>
    <mergeCell ref="F93:R94"/>
    <mergeCell ref="W93:Z94"/>
    <mergeCell ref="B95:C95"/>
    <mergeCell ref="G95:H95"/>
    <mergeCell ref="K95:L95"/>
    <mergeCell ref="O95:P95"/>
    <mergeCell ref="S95:T95"/>
    <mergeCell ref="W95:X95"/>
    <mergeCell ref="B87:C87"/>
    <mergeCell ref="AC87:AC90"/>
    <mergeCell ref="B88:C88"/>
    <mergeCell ref="G88:H90"/>
    <mergeCell ref="K88:L90"/>
    <mergeCell ref="O88:P90"/>
    <mergeCell ref="S88:T90"/>
    <mergeCell ref="W88:X90"/>
    <mergeCell ref="B89:C89"/>
    <mergeCell ref="B90:C90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79:C79"/>
    <mergeCell ref="AC79:AC82"/>
    <mergeCell ref="G80:H82"/>
    <mergeCell ref="K80:L82"/>
    <mergeCell ref="O80:P82"/>
    <mergeCell ref="S80:T82"/>
    <mergeCell ref="W80:X82"/>
    <mergeCell ref="B81:C81"/>
    <mergeCell ref="B82:C82"/>
    <mergeCell ref="B80:C80"/>
    <mergeCell ref="B75:C75"/>
    <mergeCell ref="AC75:AC78"/>
    <mergeCell ref="B76:C76"/>
    <mergeCell ref="G76:H78"/>
    <mergeCell ref="K76:L78"/>
    <mergeCell ref="O76:P78"/>
    <mergeCell ref="S76:T78"/>
    <mergeCell ref="W76:X78"/>
    <mergeCell ref="B77:C77"/>
    <mergeCell ref="B78:C78"/>
    <mergeCell ref="B71:C71"/>
    <mergeCell ref="AC71:AC74"/>
    <mergeCell ref="G72:H74"/>
    <mergeCell ref="K72:L74"/>
    <mergeCell ref="O72:P74"/>
    <mergeCell ref="S72:T74"/>
    <mergeCell ref="W72:X74"/>
    <mergeCell ref="B73:C73"/>
    <mergeCell ref="B74:C74"/>
    <mergeCell ref="B67:C67"/>
    <mergeCell ref="AC67:AC70"/>
    <mergeCell ref="B68:C68"/>
    <mergeCell ref="G68:H70"/>
    <mergeCell ref="K68:L70"/>
    <mergeCell ref="O68:P70"/>
    <mergeCell ref="S68:T70"/>
    <mergeCell ref="W68:X70"/>
    <mergeCell ref="B70:C70"/>
    <mergeCell ref="B69:C69"/>
    <mergeCell ref="S65:T65"/>
    <mergeCell ref="W65:X65"/>
    <mergeCell ref="B66:C66"/>
    <mergeCell ref="G66:H66"/>
    <mergeCell ref="K66:L66"/>
    <mergeCell ref="O66:P66"/>
    <mergeCell ref="S66:T66"/>
    <mergeCell ref="W66:X66"/>
    <mergeCell ref="B65:C65"/>
    <mergeCell ref="G65:H65"/>
    <mergeCell ref="K65:L65"/>
    <mergeCell ref="O65:P65"/>
    <mergeCell ref="B59:C59"/>
    <mergeCell ref="B60:C60"/>
    <mergeCell ref="F63:R64"/>
    <mergeCell ref="W63:Z64"/>
    <mergeCell ref="B55:C55"/>
    <mergeCell ref="B56:C56"/>
    <mergeCell ref="B57:C57"/>
    <mergeCell ref="AC57:AC60"/>
    <mergeCell ref="B58:C58"/>
    <mergeCell ref="G58:H60"/>
    <mergeCell ref="K58:L60"/>
    <mergeCell ref="O58:P60"/>
    <mergeCell ref="S58:T60"/>
    <mergeCell ref="W58:X60"/>
    <mergeCell ref="B53:C53"/>
    <mergeCell ref="AC53:AC56"/>
    <mergeCell ref="B54:C54"/>
    <mergeCell ref="G54:H56"/>
    <mergeCell ref="K54:L56"/>
    <mergeCell ref="O54:P56"/>
    <mergeCell ref="S54:T56"/>
    <mergeCell ref="W54:X56"/>
    <mergeCell ref="B48:C48"/>
    <mergeCell ref="B49:C49"/>
    <mergeCell ref="AC49:AC52"/>
    <mergeCell ref="G50:H52"/>
    <mergeCell ref="K50:L52"/>
    <mergeCell ref="O50:P52"/>
    <mergeCell ref="S50:T52"/>
    <mergeCell ref="W50:X52"/>
    <mergeCell ref="B51:C51"/>
    <mergeCell ref="B52:C52"/>
    <mergeCell ref="B44:C44"/>
    <mergeCell ref="B45:C45"/>
    <mergeCell ref="AC45:AC48"/>
    <mergeCell ref="B46:C46"/>
    <mergeCell ref="G46:H48"/>
    <mergeCell ref="K46:L48"/>
    <mergeCell ref="O46:P48"/>
    <mergeCell ref="S46:T48"/>
    <mergeCell ref="W46:X48"/>
    <mergeCell ref="B47:C47"/>
    <mergeCell ref="B39:C39"/>
    <mergeCell ref="B40:C40"/>
    <mergeCell ref="B41:C41"/>
    <mergeCell ref="AC41:AC44"/>
    <mergeCell ref="G42:H44"/>
    <mergeCell ref="K42:L44"/>
    <mergeCell ref="O42:P44"/>
    <mergeCell ref="S42:T44"/>
    <mergeCell ref="W42:X44"/>
    <mergeCell ref="B43:C43"/>
    <mergeCell ref="S36:T36"/>
    <mergeCell ref="W36:X36"/>
    <mergeCell ref="B37:C37"/>
    <mergeCell ref="AC37:AC40"/>
    <mergeCell ref="B38:C38"/>
    <mergeCell ref="G38:H40"/>
    <mergeCell ref="K38:L40"/>
    <mergeCell ref="O38:P40"/>
    <mergeCell ref="S38:T40"/>
    <mergeCell ref="W38:X40"/>
    <mergeCell ref="B36:C36"/>
    <mergeCell ref="G36:H36"/>
    <mergeCell ref="K36:L36"/>
    <mergeCell ref="O36:P36"/>
    <mergeCell ref="F33:R34"/>
    <mergeCell ref="W33:Z34"/>
    <mergeCell ref="B35:C35"/>
    <mergeCell ref="G35:H35"/>
    <mergeCell ref="K35:L35"/>
    <mergeCell ref="O35:P35"/>
    <mergeCell ref="S35:T35"/>
    <mergeCell ref="W35:X35"/>
    <mergeCell ref="B27:C27"/>
    <mergeCell ref="AC27:AC30"/>
    <mergeCell ref="G28:H30"/>
    <mergeCell ref="K28:L30"/>
    <mergeCell ref="O28:P30"/>
    <mergeCell ref="S28:T30"/>
    <mergeCell ref="W28:X30"/>
    <mergeCell ref="B30:C30"/>
    <mergeCell ref="B28:C28"/>
    <mergeCell ref="B29:C29"/>
    <mergeCell ref="B23:C23"/>
    <mergeCell ref="AC23:AC26"/>
    <mergeCell ref="G24:H26"/>
    <mergeCell ref="K24:L26"/>
    <mergeCell ref="O24:P26"/>
    <mergeCell ref="S24:T26"/>
    <mergeCell ref="W24:X26"/>
    <mergeCell ref="B25:C25"/>
    <mergeCell ref="B26:C26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22:C22"/>
    <mergeCell ref="B15:C15"/>
    <mergeCell ref="AC15:AC18"/>
    <mergeCell ref="B16:C16"/>
    <mergeCell ref="G16:H18"/>
    <mergeCell ref="K16:L18"/>
    <mergeCell ref="O16:P18"/>
    <mergeCell ref="S16:T18"/>
    <mergeCell ref="W16:X18"/>
    <mergeCell ref="B17:C17"/>
    <mergeCell ref="B18:C18"/>
    <mergeCell ref="B11:C11"/>
    <mergeCell ref="AC11:AC14"/>
    <mergeCell ref="B12:C12"/>
    <mergeCell ref="G12:H14"/>
    <mergeCell ref="K12:L14"/>
    <mergeCell ref="O12:P14"/>
    <mergeCell ref="S12:T14"/>
    <mergeCell ref="W12:X14"/>
    <mergeCell ref="B13:C13"/>
    <mergeCell ref="B14:C14"/>
    <mergeCell ref="B7:C7"/>
    <mergeCell ref="AC7:AC10"/>
    <mergeCell ref="B8:C8"/>
    <mergeCell ref="G8:H10"/>
    <mergeCell ref="K8:L10"/>
    <mergeCell ref="O8:P10"/>
    <mergeCell ref="S8:T10"/>
    <mergeCell ref="W8:X10"/>
    <mergeCell ref="B9:C9"/>
    <mergeCell ref="B10:C10"/>
    <mergeCell ref="K6:L6"/>
    <mergeCell ref="O6:P6"/>
    <mergeCell ref="S6:T6"/>
    <mergeCell ref="W6:X6"/>
    <mergeCell ref="B6:C6"/>
    <mergeCell ref="F3:R4"/>
    <mergeCell ref="W3:Z4"/>
    <mergeCell ref="B5:C5"/>
    <mergeCell ref="G5:H5"/>
    <mergeCell ref="K5:L5"/>
    <mergeCell ref="O5:P5"/>
    <mergeCell ref="S5:T5"/>
    <mergeCell ref="W5:X5"/>
    <mergeCell ref="G6:H6"/>
  </mergeCells>
  <conditionalFormatting sqref="R129:R130 W106 I128:I130 J128:K128 R99:R100 I132:J134 J129:J130 U24:V26 D98:E100 F98:G98 I98:I100 J98:K98 M98:M100 N98:O98 Q98:Q100 R98:S98 Q114:R116 V99:V100 E128:E130 Q148:R151 Q106:R108 S102 W114 Q110:R112 U102:V104 Q118:R121 Z118:AA121 M110:N112 G114 Z114:AA116 Z110:AA112 Z102:AA104 S114 Z106:AA108 O114 Z98:AA100 K114 G102 G106 F99:F100 U144:V146 I114:J116 N99:N100 U148:V151 U132:V134 Q144:R146 W102 M102:N104 I102:J104 O102 D102:F104 K101:K102 V129:V130 Q132:R134 M106:N108 S106 D118:F121 O106 D114:F116 K106 U136:V138 N129:N130 W110 Q102:R104 S110 I106:J108 O110 K118 K110 F111:F112 Q140:R142 W118 M114:N116 S118 I118:J121 O118 J99:J100 U140:V142 G118 D128:D129 W144 Z148:AA151 M144:N146 G140 G144 Z144:AA146 Z140:AA142 Z132:AA134 S144 Z136:AA138 Z128:AA130 K144 G132 G136 F129:F130 O132 I144:J146 Q136:R138 O144 D136:F138 W132 M132:N134 S132 N128:O128 D140:F142 K131:K132 F128:G128 W136 M136:N138 S136 O148 D144:F146 K136 M128:M130 W140 M140:N142 S140 I140:J142 I136:J138 K140 D148:F151 W148 M148:N151 S148 I148:J151 O136 K148 D132:F134 Q128:Q130 G148 R128:S128 U128:U130 V128:W128 U20:V22 R69:R70 U12:V14 U16:V18 D106:F108 W46 V98:W98 I68:I70 J68:K68 M58:N61 U50:V52 Q28:R31 I72:J74 J69:J70 U118:V121 U114:V116 D8:E10 F8:G8 I8:I10 J8:K8 M8:M10 N8:O8 Q8:Q10 R8:S8 U8:U10 V8:W8 D38:E40 U88:V91 I38:I40 J38:K38 M38:M40 N38:O38 Q38:Q40 R38:S38 Q54:R56 Q58:R61 E68:E70 V9:V10 Q12:R14 Q16:R18 Q20:R22 W24 Z28:AA31 M24:N26 G20 Z24:AA26 Z20:AA22 Z12:AA14 S24 Z16:AA18 O24 Z8:AA10 K24 G12 G16 Q88:R91 U54:V56 I24:J26 I28:J31 D28:F31 D12:F14 U42:V44 Q46:R48 W12 M12:N14 S12 I20:J22 O12 F9:F10 K11:K12 Q50:R52 R39:R40 W16 M16:N18 S16 I12:J14 O16 D20:F22 K16 D16:F18 W20 M20:N22 S20 I16:J18 O20 D24:F26 K20 U46:V48 V39:V40 W28 R9:R10 S28 N9:N10 O28 J9:J10 K28 U58:V61 G28 M28:N31 W54 Z58:AA61 M50:N52 G50 G54 Z54:AA56 Z50:AA52 Z42:AA44 S54 Z46:AA48 O54 Z38:AA40 K54 G42 G46 F38:G38 I46:J48 I54:J56 N39:N40 J39:J40 F39:F40 U72:V74 Q84:R86 W42 M42:N44 S42 U84:V86 O42 D46:F48 K41:K42 V69:V70 Q72:R74 M46:N48 S46 I42:J44 O46 D50:F52 K46 U76:V78 N69:N70 W50 Q42:R44 S50 I50:J52 O50 D54:F56 K50 U80:V82 Q80:R82 W58 M54:N56 S58 I58:J61 O58 D58:F61 K58 D42:F44 G24 G58 D68:D69 W84 Z88:AA91 M84:N86 G80 G84 Z84:AA86 Z80:AA82 Z72:AA74 S84 Z76:AA78 Z68:AA70 K84 G72 G76 F69:F70 O72 I84:J86 Q76:R78 O84 D76:F78 W72 M72:N74 S72 N68:O68 D80:F82 K71:K72 F68:G68 W76 M76:N78 S76 O88 D84:F86 K76 M68:M70 W80 M80:N82 S80 I80:J82 I76:J78 K80 U110:V112 D88:F91 W88 M88:N91 S88 I88:J91 O76 K88 D72:F74 Q68:Q70 G88 R68:S68 U68:U70 V68:W68 Q24:R26 O140 D110:E112 F110:G110 I110:J112 M118:N121 U106:V108 U98:U100 O80 U38:U40 V38:W38 U28:V31">
    <cfRule type="cellIs" priority="1" dxfId="4" operator="between" stopIfTrue="1">
      <formula>200</formula>
      <formula>300</formula>
    </cfRule>
  </conditionalFormatting>
  <conditionalFormatting sqref="AB125:AB151 AB95:AB121 AB65:AB91 AB5:AB31 AB35:AB61">
    <cfRule type="cellIs" priority="2" dxfId="3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153"/>
  <sheetViews>
    <sheetView zoomScale="67" zoomScaleNormal="67" workbookViewId="0" topLeftCell="A1">
      <selection activeCell="D6" sqref="D6"/>
    </sheetView>
  </sheetViews>
  <sheetFormatPr defaultColWidth="9.140625" defaultRowHeight="12.75"/>
  <cols>
    <col min="1" max="1" width="3.7109375" style="40" customWidth="1"/>
    <col min="2" max="2" width="18.421875" style="40" customWidth="1"/>
    <col min="3" max="3" width="11.57421875" style="40" customWidth="1"/>
    <col min="4" max="4" width="7.57421875" style="40" customWidth="1"/>
    <col min="5" max="5" width="7.00390625" style="125" hidden="1" customWidth="1"/>
    <col min="6" max="6" width="8.00390625" style="126" customWidth="1"/>
    <col min="7" max="7" width="7.7109375" style="40" customWidth="1"/>
    <col min="8" max="8" width="8.421875" style="40" customWidth="1"/>
    <col min="9" max="9" width="7.140625" style="40" hidden="1" customWidth="1"/>
    <col min="10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8.28125" style="40" customWidth="1"/>
    <col min="21" max="21" width="7.00390625" style="40" hidden="1" customWidth="1"/>
    <col min="22" max="23" width="7.7109375" style="40" customWidth="1"/>
    <col min="24" max="24" width="8.28125" style="40" customWidth="1"/>
    <col min="25" max="25" width="10.7109375" style="40" customWidth="1"/>
    <col min="26" max="26" width="10.421875" style="40" customWidth="1"/>
    <col min="27" max="28" width="10.8515625" style="40" customWidth="1"/>
    <col min="29" max="29" width="10.28125" style="40" customWidth="1"/>
    <col min="30" max="16384" width="9.140625" style="40" customWidth="1"/>
  </cols>
  <sheetData>
    <row r="1" spans="2:29" ht="17.2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8.75" customHeight="1">
      <c r="B2" s="1"/>
      <c r="C2" s="1"/>
      <c r="D2" s="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7.25" customHeight="1">
      <c r="B3" s="234"/>
      <c r="C3" s="232"/>
      <c r="D3" s="1"/>
      <c r="E3" s="42"/>
      <c r="F3" s="358" t="s">
        <v>223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1"/>
      <c r="T3" s="1"/>
      <c r="U3" s="1"/>
      <c r="V3" s="1"/>
      <c r="W3" s="359" t="s">
        <v>59</v>
      </c>
      <c r="X3" s="359"/>
      <c r="Y3" s="359"/>
      <c r="Z3" s="359"/>
      <c r="AA3" s="1"/>
      <c r="AB3" s="1"/>
      <c r="AC3" s="1"/>
    </row>
    <row r="4" spans="2:29" ht="27" customHeight="1" thickBot="1">
      <c r="B4" s="234" t="s">
        <v>93</v>
      </c>
      <c r="C4" s="232"/>
      <c r="D4" s="1"/>
      <c r="E4" s="42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"/>
      <c r="T4" s="1"/>
      <c r="U4" s="1"/>
      <c r="V4" s="1"/>
      <c r="W4" s="360"/>
      <c r="X4" s="360"/>
      <c r="Y4" s="360"/>
      <c r="Z4" s="360"/>
      <c r="AA4" s="1"/>
      <c r="AB4" s="1"/>
      <c r="AC4" s="1"/>
    </row>
    <row r="5" spans="2:29" s="44" customFormat="1" ht="17.25" customHeight="1">
      <c r="B5" s="367" t="s">
        <v>1</v>
      </c>
      <c r="C5" s="368"/>
      <c r="D5" s="107" t="s">
        <v>31</v>
      </c>
      <c r="E5" s="45"/>
      <c r="F5" s="46" t="s">
        <v>35</v>
      </c>
      <c r="G5" s="369" t="s">
        <v>36</v>
      </c>
      <c r="H5" s="370"/>
      <c r="I5" s="47"/>
      <c r="J5" s="46" t="s">
        <v>37</v>
      </c>
      <c r="K5" s="369" t="s">
        <v>36</v>
      </c>
      <c r="L5" s="370"/>
      <c r="M5" s="48"/>
      <c r="N5" s="46" t="s">
        <v>38</v>
      </c>
      <c r="O5" s="369" t="s">
        <v>36</v>
      </c>
      <c r="P5" s="370"/>
      <c r="Q5" s="48"/>
      <c r="R5" s="46" t="s">
        <v>39</v>
      </c>
      <c r="S5" s="369" t="s">
        <v>36</v>
      </c>
      <c r="T5" s="370"/>
      <c r="U5" s="49"/>
      <c r="V5" s="46" t="s">
        <v>40</v>
      </c>
      <c r="W5" s="369" t="s">
        <v>36</v>
      </c>
      <c r="X5" s="370"/>
      <c r="Y5" s="46" t="s">
        <v>41</v>
      </c>
      <c r="Z5" s="50"/>
      <c r="AA5" s="108" t="s">
        <v>42</v>
      </c>
      <c r="AB5" s="52" t="s">
        <v>43</v>
      </c>
      <c r="AC5" s="53" t="s">
        <v>41</v>
      </c>
    </row>
    <row r="6" spans="2:29" s="44" customFormat="1" ht="17.25" customHeight="1" thickBot="1">
      <c r="B6" s="365" t="s">
        <v>44</v>
      </c>
      <c r="C6" s="366"/>
      <c r="D6" s="109"/>
      <c r="E6" s="54"/>
      <c r="F6" s="55" t="s">
        <v>45</v>
      </c>
      <c r="G6" s="363" t="s">
        <v>46</v>
      </c>
      <c r="H6" s="364"/>
      <c r="I6" s="56"/>
      <c r="J6" s="55" t="s">
        <v>45</v>
      </c>
      <c r="K6" s="363" t="s">
        <v>46</v>
      </c>
      <c r="L6" s="364"/>
      <c r="M6" s="55"/>
      <c r="N6" s="55" t="s">
        <v>45</v>
      </c>
      <c r="O6" s="363" t="s">
        <v>46</v>
      </c>
      <c r="P6" s="364"/>
      <c r="Q6" s="55"/>
      <c r="R6" s="55" t="s">
        <v>45</v>
      </c>
      <c r="S6" s="363" t="s">
        <v>46</v>
      </c>
      <c r="T6" s="364"/>
      <c r="U6" s="57"/>
      <c r="V6" s="55" t="s">
        <v>45</v>
      </c>
      <c r="W6" s="363" t="s">
        <v>46</v>
      </c>
      <c r="X6" s="364"/>
      <c r="Y6" s="58" t="s">
        <v>45</v>
      </c>
      <c r="Z6" s="59" t="s">
        <v>47</v>
      </c>
      <c r="AA6" s="60" t="s">
        <v>48</v>
      </c>
      <c r="AB6" s="61" t="s">
        <v>49</v>
      </c>
      <c r="AC6" s="62" t="s">
        <v>50</v>
      </c>
    </row>
    <row r="7" spans="2:29" s="63" customFormat="1" ht="49.5" customHeight="1">
      <c r="B7" s="343" t="s">
        <v>78</v>
      </c>
      <c r="C7" s="323"/>
      <c r="D7" s="90">
        <f>SUM(D8:D10)</f>
        <v>43</v>
      </c>
      <c r="E7" s="65">
        <f>SUM(E8:E10)</f>
        <v>497</v>
      </c>
      <c r="F7" s="66">
        <f>SUM(F8:F10)</f>
        <v>540</v>
      </c>
      <c r="G7" s="67">
        <f>F27</f>
        <v>516</v>
      </c>
      <c r="H7" s="68" t="str">
        <f>B27</f>
        <v>Würth</v>
      </c>
      <c r="I7" s="69">
        <f>SUM(I8:I10)</f>
        <v>467</v>
      </c>
      <c r="J7" s="70">
        <f>SUM(J8:J10)</f>
        <v>510</v>
      </c>
      <c r="K7" s="70">
        <f>J23</f>
        <v>511</v>
      </c>
      <c r="L7" s="71" t="str">
        <f>B23</f>
        <v>Kindle</v>
      </c>
      <c r="M7" s="72">
        <f>SUM(M8:M10)</f>
        <v>589</v>
      </c>
      <c r="N7" s="67">
        <f>SUM(N8:N10)</f>
        <v>632</v>
      </c>
      <c r="O7" s="67">
        <f>N19</f>
        <v>551</v>
      </c>
      <c r="P7" s="68" t="str">
        <f>B19</f>
        <v>Telfer </v>
      </c>
      <c r="Q7" s="73">
        <f>SUM(Q8:Q10)</f>
        <v>553</v>
      </c>
      <c r="R7" s="67">
        <f>SUM(R8:R10)</f>
        <v>596</v>
      </c>
      <c r="S7" s="67">
        <f>R15</f>
        <v>488</v>
      </c>
      <c r="T7" s="68" t="str">
        <f>B15</f>
        <v>FEB</v>
      </c>
      <c r="U7" s="73">
        <f>SUM(U8:U10)</f>
        <v>472</v>
      </c>
      <c r="V7" s="67">
        <f>SUM(V8:V10)</f>
        <v>515</v>
      </c>
      <c r="W7" s="67">
        <f>V11</f>
        <v>525</v>
      </c>
      <c r="X7" s="68" t="str">
        <f>B11</f>
        <v>Verx</v>
      </c>
      <c r="Y7" s="74">
        <f aca="true" t="shared" si="0" ref="Y7:Y27">F7+J7+N7+R7+V7</f>
        <v>2793</v>
      </c>
      <c r="Z7" s="72">
        <f>SUM(Z8:Z10)</f>
        <v>2578</v>
      </c>
      <c r="AA7" s="75">
        <f>AVERAGE(AA8,AA9,AA10)</f>
        <v>186.20000000000002</v>
      </c>
      <c r="AB7" s="76">
        <f>AVERAGE(AB8,AB9,AB10)</f>
        <v>171.86666666666667</v>
      </c>
      <c r="AC7" s="330">
        <f>G8+K8+O8+S8+W8</f>
        <v>3</v>
      </c>
    </row>
    <row r="8" spans="2:29" s="63" customFormat="1" ht="17.25" customHeight="1">
      <c r="B8" s="333" t="s">
        <v>142</v>
      </c>
      <c r="C8" s="334"/>
      <c r="D8" s="77">
        <v>43</v>
      </c>
      <c r="E8" s="78">
        <v>144</v>
      </c>
      <c r="F8" s="81">
        <f>D8+E8</f>
        <v>187</v>
      </c>
      <c r="G8" s="335">
        <v>1</v>
      </c>
      <c r="H8" s="336"/>
      <c r="I8" s="80">
        <v>126</v>
      </c>
      <c r="J8" s="79">
        <f>D8+I8</f>
        <v>169</v>
      </c>
      <c r="K8" s="335">
        <v>0</v>
      </c>
      <c r="L8" s="336"/>
      <c r="M8" s="80">
        <v>184</v>
      </c>
      <c r="N8" s="79">
        <f>D8+M8</f>
        <v>227</v>
      </c>
      <c r="O8" s="335">
        <v>1</v>
      </c>
      <c r="P8" s="336"/>
      <c r="Q8" s="80">
        <v>126</v>
      </c>
      <c r="R8" s="81">
        <f>D8+Q8</f>
        <v>169</v>
      </c>
      <c r="S8" s="335">
        <v>1</v>
      </c>
      <c r="T8" s="336"/>
      <c r="U8" s="78">
        <v>127</v>
      </c>
      <c r="V8" s="81">
        <f>D8+U8</f>
        <v>170</v>
      </c>
      <c r="W8" s="335">
        <v>0</v>
      </c>
      <c r="X8" s="336"/>
      <c r="Y8" s="79">
        <f t="shared" si="0"/>
        <v>922</v>
      </c>
      <c r="Z8" s="80">
        <f>E8+I8+M8+Q8+U8</f>
        <v>707</v>
      </c>
      <c r="AA8" s="82">
        <f>AVERAGE(F8,J8,N8,R8,V8)</f>
        <v>184.4</v>
      </c>
      <c r="AB8" s="83">
        <f>AVERAGE(F8,J8,N8,R8,V8)-D8</f>
        <v>141.4</v>
      </c>
      <c r="AC8" s="331"/>
    </row>
    <row r="9" spans="2:29" s="63" customFormat="1" ht="17.25" customHeight="1">
      <c r="B9" s="333" t="s">
        <v>141</v>
      </c>
      <c r="C9" s="334"/>
      <c r="D9" s="77">
        <v>0</v>
      </c>
      <c r="E9" s="78">
        <v>175</v>
      </c>
      <c r="F9" s="81">
        <f>D9+E9</f>
        <v>175</v>
      </c>
      <c r="G9" s="337"/>
      <c r="H9" s="338"/>
      <c r="I9" s="80">
        <v>147</v>
      </c>
      <c r="J9" s="79">
        <f>D9+I9</f>
        <v>147</v>
      </c>
      <c r="K9" s="337"/>
      <c r="L9" s="338"/>
      <c r="M9" s="80">
        <v>161</v>
      </c>
      <c r="N9" s="79">
        <f>D9+M9</f>
        <v>161</v>
      </c>
      <c r="O9" s="337"/>
      <c r="P9" s="338"/>
      <c r="Q9" s="78">
        <v>201</v>
      </c>
      <c r="R9" s="81">
        <f>D9+Q9</f>
        <v>201</v>
      </c>
      <c r="S9" s="337"/>
      <c r="T9" s="338"/>
      <c r="U9" s="78">
        <v>130</v>
      </c>
      <c r="V9" s="81">
        <f>D9+U9</f>
        <v>130</v>
      </c>
      <c r="W9" s="337"/>
      <c r="X9" s="338"/>
      <c r="Y9" s="79">
        <f t="shared" si="0"/>
        <v>814</v>
      </c>
      <c r="Z9" s="80">
        <f>E9+I9+M9+Q9+U9</f>
        <v>814</v>
      </c>
      <c r="AA9" s="82">
        <f>AVERAGE(F9,J9,N9,R9,V9)</f>
        <v>162.8</v>
      </c>
      <c r="AB9" s="83">
        <f>AVERAGE(F9,J9,N9,R9,V9)-D9</f>
        <v>162.8</v>
      </c>
      <c r="AC9" s="331"/>
    </row>
    <row r="10" spans="2:29" s="63" customFormat="1" ht="17.25" customHeight="1" thickBot="1">
      <c r="B10" s="341" t="s">
        <v>140</v>
      </c>
      <c r="C10" s="342"/>
      <c r="D10" s="84">
        <v>0</v>
      </c>
      <c r="E10" s="85">
        <v>178</v>
      </c>
      <c r="F10" s="81">
        <f>D10+E10</f>
        <v>178</v>
      </c>
      <c r="G10" s="339"/>
      <c r="H10" s="340"/>
      <c r="I10" s="87">
        <v>194</v>
      </c>
      <c r="J10" s="79">
        <f>D10+I10</f>
        <v>194</v>
      </c>
      <c r="K10" s="339"/>
      <c r="L10" s="340"/>
      <c r="M10" s="80">
        <v>244</v>
      </c>
      <c r="N10" s="79">
        <f>D10+M10</f>
        <v>244</v>
      </c>
      <c r="O10" s="339"/>
      <c r="P10" s="340"/>
      <c r="Q10" s="78">
        <v>226</v>
      </c>
      <c r="R10" s="86">
        <f>D10+Q10</f>
        <v>226</v>
      </c>
      <c r="S10" s="339"/>
      <c r="T10" s="340"/>
      <c r="U10" s="78">
        <v>215</v>
      </c>
      <c r="V10" s="81">
        <f>D10+U10</f>
        <v>215</v>
      </c>
      <c r="W10" s="339"/>
      <c r="X10" s="340"/>
      <c r="Y10" s="86">
        <f t="shared" si="0"/>
        <v>1057</v>
      </c>
      <c r="Z10" s="87">
        <f>E10+I10+M10+Q10+U10</f>
        <v>1057</v>
      </c>
      <c r="AA10" s="88">
        <f>AVERAGE(F10,J10,N10,R10,V10)</f>
        <v>211.4</v>
      </c>
      <c r="AB10" s="89">
        <f>AVERAGE(F10,J10,N10,R10,V10)-D10</f>
        <v>211.4</v>
      </c>
      <c r="AC10" s="332"/>
    </row>
    <row r="11" spans="2:29" s="63" customFormat="1" ht="49.5" customHeight="1">
      <c r="B11" s="343" t="s">
        <v>65</v>
      </c>
      <c r="C11" s="323"/>
      <c r="D11" s="64">
        <f>SUM(D12:D14)</f>
        <v>46</v>
      </c>
      <c r="E11" s="110">
        <f>SUM(E12:E14)</f>
        <v>470</v>
      </c>
      <c r="F11" s="93">
        <f>SUM(F12:F14)</f>
        <v>516</v>
      </c>
      <c r="G11" s="93">
        <f>F23</f>
        <v>470</v>
      </c>
      <c r="H11" s="71" t="str">
        <f>B23</f>
        <v>Kindle</v>
      </c>
      <c r="I11" s="65">
        <f>SUM(I12:I14)</f>
        <v>544</v>
      </c>
      <c r="J11" s="93">
        <f>SUM(J12:J14)</f>
        <v>590</v>
      </c>
      <c r="K11" s="93">
        <f>J19</f>
        <v>530</v>
      </c>
      <c r="L11" s="71" t="str">
        <f>B19</f>
        <v>Telfer </v>
      </c>
      <c r="M11" s="72">
        <f>SUM(M12:M14)</f>
        <v>540</v>
      </c>
      <c r="N11" s="94">
        <f>SUM(N12:N14)</f>
        <v>586</v>
      </c>
      <c r="O11" s="93">
        <f>N15</f>
        <v>553</v>
      </c>
      <c r="P11" s="71" t="str">
        <f>B15</f>
        <v>FEB</v>
      </c>
      <c r="Q11" s="72">
        <f>SUM(Q12:Q14)</f>
        <v>471</v>
      </c>
      <c r="R11" s="67">
        <f>SUM(R12:R14)</f>
        <v>517</v>
      </c>
      <c r="S11" s="93">
        <f>R27</f>
        <v>519</v>
      </c>
      <c r="T11" s="71" t="str">
        <f>B27</f>
        <v>Würth</v>
      </c>
      <c r="U11" s="72">
        <f>SUM(U12:U14)</f>
        <v>479</v>
      </c>
      <c r="V11" s="95">
        <f>SUM(V12:V14)</f>
        <v>525</v>
      </c>
      <c r="W11" s="93">
        <f>V7</f>
        <v>515</v>
      </c>
      <c r="X11" s="71" t="str">
        <f>B7</f>
        <v>Kunda Trans</v>
      </c>
      <c r="Y11" s="74">
        <f>F11+J11+N11+R11+V11</f>
        <v>2734</v>
      </c>
      <c r="Z11" s="72">
        <f>SUM(Z12:Z14)</f>
        <v>2504</v>
      </c>
      <c r="AA11" s="92">
        <f>AVERAGE(AA12,AA13,AA14)</f>
        <v>182.26666666666665</v>
      </c>
      <c r="AB11" s="76">
        <f>AVERAGE(AB12,AB13,AB14)</f>
        <v>166.9333333333333</v>
      </c>
      <c r="AC11" s="330">
        <f>G12+K12+O12+S12+W12</f>
        <v>4</v>
      </c>
    </row>
    <row r="12" spans="2:29" s="63" customFormat="1" ht="17.25" customHeight="1">
      <c r="B12" s="96" t="s">
        <v>97</v>
      </c>
      <c r="C12" s="97"/>
      <c r="D12" s="77">
        <v>0</v>
      </c>
      <c r="E12" s="78">
        <v>139</v>
      </c>
      <c r="F12" s="81">
        <f>D12+E12</f>
        <v>139</v>
      </c>
      <c r="G12" s="335">
        <v>1</v>
      </c>
      <c r="H12" s="336"/>
      <c r="I12" s="80">
        <v>206</v>
      </c>
      <c r="J12" s="79">
        <f>D12+I12</f>
        <v>206</v>
      </c>
      <c r="K12" s="335">
        <v>1</v>
      </c>
      <c r="L12" s="336"/>
      <c r="M12" s="80">
        <v>168</v>
      </c>
      <c r="N12" s="79">
        <f>D12+M12</f>
        <v>168</v>
      </c>
      <c r="O12" s="335">
        <v>1</v>
      </c>
      <c r="P12" s="336"/>
      <c r="Q12" s="78">
        <v>162</v>
      </c>
      <c r="R12" s="81">
        <f>D12+Q12</f>
        <v>162</v>
      </c>
      <c r="S12" s="335">
        <v>0</v>
      </c>
      <c r="T12" s="336"/>
      <c r="U12" s="78">
        <v>177</v>
      </c>
      <c r="V12" s="81">
        <f>D12+U12</f>
        <v>177</v>
      </c>
      <c r="W12" s="335">
        <v>1</v>
      </c>
      <c r="X12" s="336"/>
      <c r="Y12" s="79">
        <f t="shared" si="0"/>
        <v>852</v>
      </c>
      <c r="Z12" s="80">
        <f>E12+I12+M12+Q12+U12</f>
        <v>852</v>
      </c>
      <c r="AA12" s="82">
        <f>AVERAGE(F12,J12,N12,R12,V12)</f>
        <v>170.4</v>
      </c>
      <c r="AB12" s="83">
        <f>AVERAGE(F12,J12,N12,R12,V12)-D12</f>
        <v>170.4</v>
      </c>
      <c r="AC12" s="331"/>
    </row>
    <row r="13" spans="2:29" s="63" customFormat="1" ht="17.25" customHeight="1">
      <c r="B13" s="333" t="s">
        <v>98</v>
      </c>
      <c r="C13" s="334"/>
      <c r="D13" s="77">
        <v>42</v>
      </c>
      <c r="E13" s="78">
        <v>153</v>
      </c>
      <c r="F13" s="81">
        <f>D13+E13</f>
        <v>195</v>
      </c>
      <c r="G13" s="337"/>
      <c r="H13" s="338"/>
      <c r="I13" s="80">
        <v>143</v>
      </c>
      <c r="J13" s="79">
        <f>D13+I13</f>
        <v>185</v>
      </c>
      <c r="K13" s="337"/>
      <c r="L13" s="338"/>
      <c r="M13" s="80">
        <v>165</v>
      </c>
      <c r="N13" s="79">
        <f>D13+M13</f>
        <v>207</v>
      </c>
      <c r="O13" s="337"/>
      <c r="P13" s="338"/>
      <c r="Q13" s="78">
        <v>129</v>
      </c>
      <c r="R13" s="81">
        <f>D13+Q13</f>
        <v>171</v>
      </c>
      <c r="S13" s="337"/>
      <c r="T13" s="338"/>
      <c r="U13" s="78">
        <v>135</v>
      </c>
      <c r="V13" s="81">
        <f>D13+U13</f>
        <v>177</v>
      </c>
      <c r="W13" s="337"/>
      <c r="X13" s="338"/>
      <c r="Y13" s="79">
        <f t="shared" si="0"/>
        <v>935</v>
      </c>
      <c r="Z13" s="80">
        <f>E13+I13+M13+Q13+U13</f>
        <v>725</v>
      </c>
      <c r="AA13" s="82">
        <f>AVERAGE(F13,J13,N13,R13,V13)</f>
        <v>187</v>
      </c>
      <c r="AB13" s="83">
        <f>AVERAGE(F13,J13,N13,R13,V13)-D13</f>
        <v>145</v>
      </c>
      <c r="AC13" s="331"/>
    </row>
    <row r="14" spans="2:29" s="63" customFormat="1" ht="17.25" customHeight="1" thickBot="1">
      <c r="B14" s="341" t="s">
        <v>105</v>
      </c>
      <c r="C14" s="342"/>
      <c r="D14" s="77">
        <v>4</v>
      </c>
      <c r="E14" s="85">
        <v>178</v>
      </c>
      <c r="F14" s="81">
        <f>D14+E14</f>
        <v>182</v>
      </c>
      <c r="G14" s="339"/>
      <c r="H14" s="340"/>
      <c r="I14" s="87">
        <v>195</v>
      </c>
      <c r="J14" s="79">
        <f>D14+I14</f>
        <v>199</v>
      </c>
      <c r="K14" s="339"/>
      <c r="L14" s="340"/>
      <c r="M14" s="80">
        <v>207</v>
      </c>
      <c r="N14" s="79">
        <f>D14+M14</f>
        <v>211</v>
      </c>
      <c r="O14" s="339"/>
      <c r="P14" s="340"/>
      <c r="Q14" s="78">
        <v>180</v>
      </c>
      <c r="R14" s="81">
        <f>D14+Q14</f>
        <v>184</v>
      </c>
      <c r="S14" s="339"/>
      <c r="T14" s="340"/>
      <c r="U14" s="78">
        <v>167</v>
      </c>
      <c r="V14" s="81">
        <f>D14+U14</f>
        <v>171</v>
      </c>
      <c r="W14" s="339"/>
      <c r="X14" s="340"/>
      <c r="Y14" s="86">
        <f t="shared" si="0"/>
        <v>947</v>
      </c>
      <c r="Z14" s="87">
        <f>E14+I14+M14+Q14+U14</f>
        <v>927</v>
      </c>
      <c r="AA14" s="88">
        <f>AVERAGE(F14,J14,N14,R14,V14)</f>
        <v>189.4</v>
      </c>
      <c r="AB14" s="89">
        <f>AVERAGE(F14,J14,N14,R14,V14)-D14</f>
        <v>185.4</v>
      </c>
      <c r="AC14" s="332"/>
    </row>
    <row r="15" spans="2:29" s="63" customFormat="1" ht="48" customHeight="1">
      <c r="B15" s="328" t="s">
        <v>69</v>
      </c>
      <c r="C15" s="329"/>
      <c r="D15" s="64">
        <f>SUM(D16:D18)</f>
        <v>81</v>
      </c>
      <c r="E15" s="110">
        <f>SUM(E16:E18)</f>
        <v>407</v>
      </c>
      <c r="F15" s="93">
        <f>SUM(F16:F18)</f>
        <v>488</v>
      </c>
      <c r="G15" s="93">
        <f>F19</f>
        <v>546</v>
      </c>
      <c r="H15" s="71" t="str">
        <f>B19</f>
        <v>Telfer </v>
      </c>
      <c r="I15" s="65">
        <f>SUM(I16:I18)</f>
        <v>460</v>
      </c>
      <c r="J15" s="93">
        <f>SUM(J16:J18)</f>
        <v>541</v>
      </c>
      <c r="K15" s="93">
        <f>J27</f>
        <v>641</v>
      </c>
      <c r="L15" s="71" t="str">
        <f>B27</f>
        <v>Würth</v>
      </c>
      <c r="M15" s="72">
        <f>SUM(M16:M18)</f>
        <v>472</v>
      </c>
      <c r="N15" s="94">
        <f>SUM(N16:N18)</f>
        <v>553</v>
      </c>
      <c r="O15" s="93">
        <f>N11</f>
        <v>586</v>
      </c>
      <c r="P15" s="71" t="str">
        <f>B11</f>
        <v>Verx</v>
      </c>
      <c r="Q15" s="72">
        <f>SUM(Q16:Q18)</f>
        <v>407</v>
      </c>
      <c r="R15" s="95">
        <f>SUM(R16:R18)</f>
        <v>488</v>
      </c>
      <c r="S15" s="93">
        <f>R7</f>
        <v>596</v>
      </c>
      <c r="T15" s="71" t="str">
        <f>B7</f>
        <v>Kunda Trans</v>
      </c>
      <c r="U15" s="72">
        <f>SUM(U16:U18)</f>
        <v>473</v>
      </c>
      <c r="V15" s="94">
        <f>SUM(V16:V18)</f>
        <v>554</v>
      </c>
      <c r="W15" s="93">
        <f>V23</f>
        <v>585</v>
      </c>
      <c r="X15" s="71" t="str">
        <f>B23</f>
        <v>Kindle</v>
      </c>
      <c r="Y15" s="74">
        <f t="shared" si="0"/>
        <v>2624</v>
      </c>
      <c r="Z15" s="72">
        <f>SUM(Z16:Z18)</f>
        <v>2219</v>
      </c>
      <c r="AA15" s="92">
        <f>AVERAGE(AA16,AA17,AA18)</f>
        <v>174.9333333333333</v>
      </c>
      <c r="AB15" s="76">
        <f>AVERAGE(AB16,AB17,AB18)</f>
        <v>147.93333333333334</v>
      </c>
      <c r="AC15" s="330">
        <f>G16+K16+O16+S16+W16</f>
        <v>0</v>
      </c>
    </row>
    <row r="16" spans="2:29" s="63" customFormat="1" ht="17.25" customHeight="1">
      <c r="B16" s="333" t="s">
        <v>106</v>
      </c>
      <c r="C16" s="334"/>
      <c r="D16" s="77">
        <v>36</v>
      </c>
      <c r="E16" s="78">
        <v>137</v>
      </c>
      <c r="F16" s="81">
        <f>D16+E16</f>
        <v>173</v>
      </c>
      <c r="G16" s="335">
        <v>0</v>
      </c>
      <c r="H16" s="336"/>
      <c r="I16" s="80">
        <v>144</v>
      </c>
      <c r="J16" s="79">
        <f>D16+I16</f>
        <v>180</v>
      </c>
      <c r="K16" s="335">
        <v>0</v>
      </c>
      <c r="L16" s="336"/>
      <c r="M16" s="80">
        <v>144</v>
      </c>
      <c r="N16" s="79">
        <f>D16+M16</f>
        <v>180</v>
      </c>
      <c r="O16" s="335">
        <v>0</v>
      </c>
      <c r="P16" s="336"/>
      <c r="Q16" s="78">
        <v>116</v>
      </c>
      <c r="R16" s="81">
        <f>D16+Q16</f>
        <v>152</v>
      </c>
      <c r="S16" s="335">
        <v>0</v>
      </c>
      <c r="T16" s="336"/>
      <c r="U16" s="78">
        <v>138</v>
      </c>
      <c r="V16" s="81">
        <f>D16+U16</f>
        <v>174</v>
      </c>
      <c r="W16" s="335">
        <v>0</v>
      </c>
      <c r="X16" s="336"/>
      <c r="Y16" s="79">
        <f t="shared" si="0"/>
        <v>859</v>
      </c>
      <c r="Z16" s="80">
        <f>E16+I16+M16+Q16+U16</f>
        <v>679</v>
      </c>
      <c r="AA16" s="82">
        <f>AVERAGE(F16,J16,N16,R16,V16)</f>
        <v>171.8</v>
      </c>
      <c r="AB16" s="83">
        <f>AVERAGE(F16,J16,N16,R16,V16)-D16</f>
        <v>135.8</v>
      </c>
      <c r="AC16" s="331"/>
    </row>
    <row r="17" spans="2:29" s="63" customFormat="1" ht="17.25" customHeight="1">
      <c r="B17" s="333" t="s">
        <v>108</v>
      </c>
      <c r="C17" s="334"/>
      <c r="D17" s="111">
        <v>22</v>
      </c>
      <c r="E17" s="78">
        <v>105</v>
      </c>
      <c r="F17" s="81">
        <f>D17+E17</f>
        <v>127</v>
      </c>
      <c r="G17" s="337"/>
      <c r="H17" s="338"/>
      <c r="I17" s="80">
        <v>180</v>
      </c>
      <c r="J17" s="79">
        <f>D17+I17</f>
        <v>202</v>
      </c>
      <c r="K17" s="337"/>
      <c r="L17" s="338"/>
      <c r="M17" s="80">
        <v>149</v>
      </c>
      <c r="N17" s="79">
        <f>D17+M17</f>
        <v>171</v>
      </c>
      <c r="O17" s="337"/>
      <c r="P17" s="338"/>
      <c r="Q17" s="78">
        <v>162</v>
      </c>
      <c r="R17" s="81">
        <f>D17+Q17</f>
        <v>184</v>
      </c>
      <c r="S17" s="337"/>
      <c r="T17" s="338"/>
      <c r="U17" s="78">
        <v>164</v>
      </c>
      <c r="V17" s="81">
        <f>D17+U17</f>
        <v>186</v>
      </c>
      <c r="W17" s="337"/>
      <c r="X17" s="338"/>
      <c r="Y17" s="79">
        <f t="shared" si="0"/>
        <v>870</v>
      </c>
      <c r="Z17" s="80">
        <f>E17+I17+M17+Q17+U17</f>
        <v>760</v>
      </c>
      <c r="AA17" s="82">
        <f>AVERAGE(F17,J17,N17,R17,V17)</f>
        <v>174</v>
      </c>
      <c r="AB17" s="83">
        <f>AVERAGE(F17,J17,N17,R17,V17)-D17</f>
        <v>152</v>
      </c>
      <c r="AC17" s="331"/>
    </row>
    <row r="18" spans="2:29" s="63" customFormat="1" ht="17.25" customHeight="1" thickBot="1">
      <c r="B18" s="341" t="s">
        <v>107</v>
      </c>
      <c r="C18" s="342"/>
      <c r="D18" s="84">
        <v>23</v>
      </c>
      <c r="E18" s="85">
        <v>165</v>
      </c>
      <c r="F18" s="81">
        <f>D18+E18</f>
        <v>188</v>
      </c>
      <c r="G18" s="339"/>
      <c r="H18" s="340"/>
      <c r="I18" s="87">
        <v>136</v>
      </c>
      <c r="J18" s="79">
        <f>D18+I18</f>
        <v>159</v>
      </c>
      <c r="K18" s="339"/>
      <c r="L18" s="340"/>
      <c r="M18" s="87">
        <v>179</v>
      </c>
      <c r="N18" s="79">
        <f>D18+M18</f>
        <v>202</v>
      </c>
      <c r="O18" s="339"/>
      <c r="P18" s="340"/>
      <c r="Q18" s="78">
        <v>129</v>
      </c>
      <c r="R18" s="81">
        <f>D18+Q18</f>
        <v>152</v>
      </c>
      <c r="S18" s="339"/>
      <c r="T18" s="340"/>
      <c r="U18" s="78">
        <v>171</v>
      </c>
      <c r="V18" s="81">
        <f>D18+U18</f>
        <v>194</v>
      </c>
      <c r="W18" s="339"/>
      <c r="X18" s="340"/>
      <c r="Y18" s="86">
        <f t="shared" si="0"/>
        <v>895</v>
      </c>
      <c r="Z18" s="87">
        <f>E18+I18+M18+Q18+U18</f>
        <v>780</v>
      </c>
      <c r="AA18" s="88">
        <f>AVERAGE(F18,J18,N18,R18,V18)</f>
        <v>179</v>
      </c>
      <c r="AB18" s="89">
        <f>AVERAGE(F18,J18,N18,R18,V18)-D18</f>
        <v>156</v>
      </c>
      <c r="AC18" s="332"/>
    </row>
    <row r="19" spans="2:29" s="63" customFormat="1" ht="49.5" customHeight="1">
      <c r="B19" s="343" t="s">
        <v>136</v>
      </c>
      <c r="C19" s="323"/>
      <c r="D19" s="64">
        <f>SUM(D20:D22)</f>
        <v>31</v>
      </c>
      <c r="E19" s="110">
        <f>SUM(E20:E22)</f>
        <v>515</v>
      </c>
      <c r="F19" s="93">
        <f>SUM(F20:F22)</f>
        <v>546</v>
      </c>
      <c r="G19" s="93">
        <f>F15</f>
        <v>488</v>
      </c>
      <c r="H19" s="71" t="str">
        <f>B15</f>
        <v>FEB</v>
      </c>
      <c r="I19" s="112">
        <f>SUM(I20:I22)</f>
        <v>499</v>
      </c>
      <c r="J19" s="93">
        <f>SUM(J20:J22)</f>
        <v>530</v>
      </c>
      <c r="K19" s="93">
        <f>J11</f>
        <v>590</v>
      </c>
      <c r="L19" s="71" t="str">
        <f>B11</f>
        <v>Verx</v>
      </c>
      <c r="M19" s="73">
        <f>SUM(M20:M22)</f>
        <v>520</v>
      </c>
      <c r="N19" s="95">
        <f>SUM(N20:N22)</f>
        <v>551</v>
      </c>
      <c r="O19" s="93">
        <f>N7</f>
        <v>632</v>
      </c>
      <c r="P19" s="71" t="str">
        <f>B7</f>
        <v>Kunda Trans</v>
      </c>
      <c r="Q19" s="72">
        <f>SUM(Q20:Q22)</f>
        <v>476</v>
      </c>
      <c r="R19" s="95">
        <f>SUM(R20:R22)</f>
        <v>507</v>
      </c>
      <c r="S19" s="93">
        <f>R23</f>
        <v>515</v>
      </c>
      <c r="T19" s="71" t="str">
        <f>B23</f>
        <v>Kindle</v>
      </c>
      <c r="U19" s="72">
        <f>SUM(U20:U22)</f>
        <v>518</v>
      </c>
      <c r="V19" s="95">
        <f>SUM(V20:V22)</f>
        <v>549</v>
      </c>
      <c r="W19" s="93">
        <f>V27</f>
        <v>608</v>
      </c>
      <c r="X19" s="71" t="str">
        <f>B27</f>
        <v>Würth</v>
      </c>
      <c r="Y19" s="74">
        <f t="shared" si="0"/>
        <v>2683</v>
      </c>
      <c r="Z19" s="72">
        <f>SUM(Z20:Z22)</f>
        <v>2528</v>
      </c>
      <c r="AA19" s="92">
        <f>AVERAGE(AA20,AA21,AA22)</f>
        <v>178.86666666666665</v>
      </c>
      <c r="AB19" s="76">
        <f>AVERAGE(AB20,AB21,AB22)</f>
        <v>168.53333333333333</v>
      </c>
      <c r="AC19" s="330">
        <f>G20+K20+O20+S20+W20</f>
        <v>1</v>
      </c>
    </row>
    <row r="20" spans="2:29" s="63" customFormat="1" ht="17.25" customHeight="1">
      <c r="B20" s="333" t="s">
        <v>179</v>
      </c>
      <c r="C20" s="334"/>
      <c r="D20" s="77">
        <v>21</v>
      </c>
      <c r="E20" s="80">
        <v>135</v>
      </c>
      <c r="F20" s="81">
        <f>D20+E20</f>
        <v>156</v>
      </c>
      <c r="G20" s="335">
        <v>1</v>
      </c>
      <c r="H20" s="336"/>
      <c r="I20" s="80">
        <v>212</v>
      </c>
      <c r="J20" s="79">
        <f>D20+I20</f>
        <v>233</v>
      </c>
      <c r="K20" s="335">
        <v>0</v>
      </c>
      <c r="L20" s="336"/>
      <c r="M20" s="80">
        <v>122</v>
      </c>
      <c r="N20" s="79">
        <f>D20+M20</f>
        <v>143</v>
      </c>
      <c r="O20" s="335">
        <v>0</v>
      </c>
      <c r="P20" s="336"/>
      <c r="Q20" s="78">
        <v>133</v>
      </c>
      <c r="R20" s="81">
        <f>D20+Q20</f>
        <v>154</v>
      </c>
      <c r="S20" s="335">
        <v>0</v>
      </c>
      <c r="T20" s="336"/>
      <c r="U20" s="78">
        <v>169</v>
      </c>
      <c r="V20" s="81">
        <f>D20+U20</f>
        <v>190</v>
      </c>
      <c r="W20" s="335">
        <v>0</v>
      </c>
      <c r="X20" s="336"/>
      <c r="Y20" s="79">
        <f t="shared" si="0"/>
        <v>876</v>
      </c>
      <c r="Z20" s="80">
        <f>E20+I20+M20+Q20+U20</f>
        <v>771</v>
      </c>
      <c r="AA20" s="82">
        <f>AVERAGE(F20,J20,N20,R20,V20)</f>
        <v>175.2</v>
      </c>
      <c r="AB20" s="83">
        <f>AVERAGE(F20,J20,N20,R20,V20)-D20</f>
        <v>154.2</v>
      </c>
      <c r="AC20" s="331"/>
    </row>
    <row r="21" spans="2:29" s="63" customFormat="1" ht="17.25" customHeight="1">
      <c r="B21" s="333" t="s">
        <v>178</v>
      </c>
      <c r="C21" s="334"/>
      <c r="D21" s="77">
        <v>10</v>
      </c>
      <c r="E21" s="98">
        <v>180</v>
      </c>
      <c r="F21" s="81">
        <f>D21+E21</f>
        <v>190</v>
      </c>
      <c r="G21" s="337"/>
      <c r="H21" s="338"/>
      <c r="I21" s="80">
        <v>146</v>
      </c>
      <c r="J21" s="79">
        <f>D21+I21</f>
        <v>156</v>
      </c>
      <c r="K21" s="337"/>
      <c r="L21" s="338"/>
      <c r="M21" s="80">
        <v>214</v>
      </c>
      <c r="N21" s="79">
        <f>D21+M21</f>
        <v>224</v>
      </c>
      <c r="O21" s="337"/>
      <c r="P21" s="338"/>
      <c r="Q21" s="78">
        <v>166</v>
      </c>
      <c r="R21" s="81">
        <f>D21+Q21</f>
        <v>176</v>
      </c>
      <c r="S21" s="337"/>
      <c r="T21" s="338"/>
      <c r="U21" s="78">
        <v>160</v>
      </c>
      <c r="V21" s="81">
        <f>D21+U21</f>
        <v>170</v>
      </c>
      <c r="W21" s="337"/>
      <c r="X21" s="338"/>
      <c r="Y21" s="79">
        <f t="shared" si="0"/>
        <v>916</v>
      </c>
      <c r="Z21" s="80">
        <f>E21+I21+M21+Q21+U21</f>
        <v>866</v>
      </c>
      <c r="AA21" s="82">
        <f>AVERAGE(F21,J21,N21,R21,V21)</f>
        <v>183.2</v>
      </c>
      <c r="AB21" s="83">
        <f>AVERAGE(F21,J21,N21,R21,V21)-D21</f>
        <v>173.2</v>
      </c>
      <c r="AC21" s="331"/>
    </row>
    <row r="22" spans="2:29" s="63" customFormat="1" ht="17.25" customHeight="1" thickBot="1">
      <c r="B22" s="333" t="s">
        <v>180</v>
      </c>
      <c r="C22" s="334"/>
      <c r="D22" s="84">
        <v>0</v>
      </c>
      <c r="E22" s="85">
        <v>200</v>
      </c>
      <c r="F22" s="81">
        <f>D22+E22</f>
        <v>200</v>
      </c>
      <c r="G22" s="339"/>
      <c r="H22" s="340"/>
      <c r="I22" s="87">
        <v>141</v>
      </c>
      <c r="J22" s="79">
        <f>D22+I22</f>
        <v>141</v>
      </c>
      <c r="K22" s="339"/>
      <c r="L22" s="340"/>
      <c r="M22" s="87">
        <v>184</v>
      </c>
      <c r="N22" s="79">
        <f>D22+M22</f>
        <v>184</v>
      </c>
      <c r="O22" s="339"/>
      <c r="P22" s="340"/>
      <c r="Q22" s="78">
        <v>177</v>
      </c>
      <c r="R22" s="81">
        <f>D22+Q22</f>
        <v>177</v>
      </c>
      <c r="S22" s="339"/>
      <c r="T22" s="340"/>
      <c r="U22" s="78">
        <v>189</v>
      </c>
      <c r="V22" s="81">
        <f>D22+U22</f>
        <v>189</v>
      </c>
      <c r="W22" s="339"/>
      <c r="X22" s="340"/>
      <c r="Y22" s="86">
        <f t="shared" si="0"/>
        <v>891</v>
      </c>
      <c r="Z22" s="87">
        <f>E22+I22+M22+Q22+U22</f>
        <v>891</v>
      </c>
      <c r="AA22" s="88">
        <f>AVERAGE(F22,J22,N22,R22,V22)</f>
        <v>178.2</v>
      </c>
      <c r="AB22" s="89">
        <f>AVERAGE(F22,J22,N22,R22,V22)-D22</f>
        <v>178.2</v>
      </c>
      <c r="AC22" s="332"/>
    </row>
    <row r="23" spans="2:29" s="63" customFormat="1" ht="48" customHeight="1">
      <c r="B23" s="343" t="s">
        <v>134</v>
      </c>
      <c r="C23" s="323"/>
      <c r="D23" s="64">
        <f>SUM(D24:D26)</f>
        <v>57</v>
      </c>
      <c r="E23" s="110">
        <f>SUM(E24:E26)</f>
        <v>413</v>
      </c>
      <c r="F23" s="93">
        <f>SUM(F24:F26)</f>
        <v>470</v>
      </c>
      <c r="G23" s="93">
        <f>F11</f>
        <v>516</v>
      </c>
      <c r="H23" s="71" t="str">
        <f>B11</f>
        <v>Verx</v>
      </c>
      <c r="I23" s="65">
        <f>SUM(I24:I26)</f>
        <v>454</v>
      </c>
      <c r="J23" s="93">
        <f>SUM(J24:J26)</f>
        <v>511</v>
      </c>
      <c r="K23" s="93">
        <f>J7</f>
        <v>510</v>
      </c>
      <c r="L23" s="71" t="str">
        <f>B7</f>
        <v>Kunda Trans</v>
      </c>
      <c r="M23" s="73">
        <f>SUM(M24:M26)</f>
        <v>465</v>
      </c>
      <c r="N23" s="94">
        <f>SUM(N24:N26)</f>
        <v>522</v>
      </c>
      <c r="O23" s="93">
        <f>N27</f>
        <v>685</v>
      </c>
      <c r="P23" s="71" t="str">
        <f>B27</f>
        <v>Würth</v>
      </c>
      <c r="Q23" s="72">
        <f>SUM(Q24:Q26)</f>
        <v>458</v>
      </c>
      <c r="R23" s="94">
        <f>SUM(R24:R26)</f>
        <v>515</v>
      </c>
      <c r="S23" s="93">
        <f>R19</f>
        <v>507</v>
      </c>
      <c r="T23" s="71" t="str">
        <f>B19</f>
        <v>Telfer </v>
      </c>
      <c r="U23" s="72">
        <f>SUM(U24:U26)</f>
        <v>528</v>
      </c>
      <c r="V23" s="94">
        <f>SUM(V24:V26)</f>
        <v>585</v>
      </c>
      <c r="W23" s="93">
        <f>V15</f>
        <v>554</v>
      </c>
      <c r="X23" s="71" t="str">
        <f>B15</f>
        <v>FEB</v>
      </c>
      <c r="Y23" s="74">
        <f t="shared" si="0"/>
        <v>2603</v>
      </c>
      <c r="Z23" s="72">
        <f>SUM(Z24:Z26)</f>
        <v>2318</v>
      </c>
      <c r="AA23" s="92">
        <f>AVERAGE(AA24,AA25,AA26)</f>
        <v>173.5333333333333</v>
      </c>
      <c r="AB23" s="76">
        <f>AVERAGE(AB24,AB25,AB26)</f>
        <v>154.53333333333333</v>
      </c>
      <c r="AC23" s="330">
        <f>G24+K24+O24+S24+W24</f>
        <v>3</v>
      </c>
    </row>
    <row r="24" spans="2:29" s="63" customFormat="1" ht="17.25" customHeight="1">
      <c r="B24" s="333" t="s">
        <v>176</v>
      </c>
      <c r="C24" s="334"/>
      <c r="D24" s="77">
        <v>26</v>
      </c>
      <c r="E24" s="80">
        <v>132</v>
      </c>
      <c r="F24" s="81">
        <f>D24+E24</f>
        <v>158</v>
      </c>
      <c r="G24" s="335">
        <v>0</v>
      </c>
      <c r="H24" s="336"/>
      <c r="I24" s="80">
        <v>136</v>
      </c>
      <c r="J24" s="79">
        <f>D24+I24</f>
        <v>162</v>
      </c>
      <c r="K24" s="335">
        <v>1</v>
      </c>
      <c r="L24" s="336"/>
      <c r="M24" s="80">
        <v>160</v>
      </c>
      <c r="N24" s="79">
        <f>D24+M24</f>
        <v>186</v>
      </c>
      <c r="O24" s="335">
        <v>0</v>
      </c>
      <c r="P24" s="336"/>
      <c r="Q24" s="78">
        <v>152</v>
      </c>
      <c r="R24" s="81">
        <f>D24+Q24</f>
        <v>178</v>
      </c>
      <c r="S24" s="335">
        <v>1</v>
      </c>
      <c r="T24" s="336"/>
      <c r="U24" s="78">
        <v>168</v>
      </c>
      <c r="V24" s="81">
        <f>D24+U24</f>
        <v>194</v>
      </c>
      <c r="W24" s="335">
        <v>1</v>
      </c>
      <c r="X24" s="336"/>
      <c r="Y24" s="79">
        <f t="shared" si="0"/>
        <v>878</v>
      </c>
      <c r="Z24" s="80">
        <f>E24+I24+M24+Q24+U24</f>
        <v>748</v>
      </c>
      <c r="AA24" s="82">
        <f>AVERAGE(F24,J24,N24,R24,V24)</f>
        <v>175.6</v>
      </c>
      <c r="AB24" s="83">
        <f>AVERAGE(F24,J24,N24,R24,V24)-D24</f>
        <v>149.6</v>
      </c>
      <c r="AC24" s="331"/>
    </row>
    <row r="25" spans="2:29" s="63" customFormat="1" ht="17.25" customHeight="1">
      <c r="B25" s="333" t="s">
        <v>175</v>
      </c>
      <c r="C25" s="334"/>
      <c r="D25" s="77">
        <v>31</v>
      </c>
      <c r="E25" s="78">
        <v>99</v>
      </c>
      <c r="F25" s="81">
        <f>D25+E25</f>
        <v>130</v>
      </c>
      <c r="G25" s="337"/>
      <c r="H25" s="338"/>
      <c r="I25" s="80">
        <v>109</v>
      </c>
      <c r="J25" s="79">
        <f>D25+I25</f>
        <v>140</v>
      </c>
      <c r="K25" s="337"/>
      <c r="L25" s="338"/>
      <c r="M25" s="80">
        <v>129</v>
      </c>
      <c r="N25" s="79">
        <f>D25+M25</f>
        <v>160</v>
      </c>
      <c r="O25" s="337"/>
      <c r="P25" s="338"/>
      <c r="Q25" s="78">
        <v>110</v>
      </c>
      <c r="R25" s="81">
        <f>D25+Q25</f>
        <v>141</v>
      </c>
      <c r="S25" s="337"/>
      <c r="T25" s="338"/>
      <c r="U25" s="78">
        <v>164</v>
      </c>
      <c r="V25" s="81">
        <f>D25+U25</f>
        <v>195</v>
      </c>
      <c r="W25" s="337"/>
      <c r="X25" s="338"/>
      <c r="Y25" s="79">
        <f t="shared" si="0"/>
        <v>766</v>
      </c>
      <c r="Z25" s="80">
        <f>E25+I25+M25+Q25+U25</f>
        <v>611</v>
      </c>
      <c r="AA25" s="82">
        <f>AVERAGE(F25,J25,N25,R25,V25)</f>
        <v>153.2</v>
      </c>
      <c r="AB25" s="83">
        <f>AVERAGE(F25,J25,N25,R25,V25)-D25</f>
        <v>122.19999999999999</v>
      </c>
      <c r="AC25" s="331"/>
    </row>
    <row r="26" spans="2:29" s="63" customFormat="1" ht="17.25" customHeight="1" thickBot="1">
      <c r="B26" s="341" t="s">
        <v>177</v>
      </c>
      <c r="C26" s="342"/>
      <c r="D26" s="84">
        <v>0</v>
      </c>
      <c r="E26" s="85">
        <v>182</v>
      </c>
      <c r="F26" s="81">
        <f>D26+E26</f>
        <v>182</v>
      </c>
      <c r="G26" s="339"/>
      <c r="H26" s="340"/>
      <c r="I26" s="87">
        <v>209</v>
      </c>
      <c r="J26" s="79">
        <f>D26+I26</f>
        <v>209</v>
      </c>
      <c r="K26" s="339"/>
      <c r="L26" s="340"/>
      <c r="M26" s="87">
        <v>176</v>
      </c>
      <c r="N26" s="79">
        <f>D26+M26</f>
        <v>176</v>
      </c>
      <c r="O26" s="339"/>
      <c r="P26" s="340"/>
      <c r="Q26" s="78">
        <v>196</v>
      </c>
      <c r="R26" s="81">
        <f>D26+Q26</f>
        <v>196</v>
      </c>
      <c r="S26" s="339"/>
      <c r="T26" s="340"/>
      <c r="U26" s="78">
        <v>196</v>
      </c>
      <c r="V26" s="81">
        <f>D26+U26</f>
        <v>196</v>
      </c>
      <c r="W26" s="339"/>
      <c r="X26" s="340"/>
      <c r="Y26" s="86">
        <f t="shared" si="0"/>
        <v>959</v>
      </c>
      <c r="Z26" s="87">
        <f>E26+I26+M26+Q26+U26</f>
        <v>959</v>
      </c>
      <c r="AA26" s="88">
        <f>AVERAGE(F26,J26,N26,R26,V26)</f>
        <v>191.8</v>
      </c>
      <c r="AB26" s="89">
        <f>AVERAGE(F26,J26,N26,R26,V26)-D26</f>
        <v>191.8</v>
      </c>
      <c r="AC26" s="332"/>
    </row>
    <row r="27" spans="2:29" s="63" customFormat="1" ht="49.5" customHeight="1">
      <c r="B27" s="346" t="s">
        <v>79</v>
      </c>
      <c r="C27" s="347"/>
      <c r="D27" s="64">
        <f>SUM(D28:D30)</f>
        <v>35</v>
      </c>
      <c r="E27" s="110">
        <f>SUM(E28:E30)</f>
        <v>481</v>
      </c>
      <c r="F27" s="93">
        <f>SUM(F28:F30)</f>
        <v>516</v>
      </c>
      <c r="G27" s="93">
        <f>F7</f>
        <v>540</v>
      </c>
      <c r="H27" s="71" t="str">
        <f>B7</f>
        <v>Kunda Trans</v>
      </c>
      <c r="I27" s="65">
        <f>SUM(I28:I30)</f>
        <v>606</v>
      </c>
      <c r="J27" s="93">
        <f>SUM(J28:J30)</f>
        <v>641</v>
      </c>
      <c r="K27" s="93">
        <f>J15</f>
        <v>541</v>
      </c>
      <c r="L27" s="71" t="str">
        <f>B15</f>
        <v>FEB</v>
      </c>
      <c r="M27" s="73">
        <f>SUM(M28:M30)</f>
        <v>650</v>
      </c>
      <c r="N27" s="95">
        <f>SUM(N28:N30)</f>
        <v>685</v>
      </c>
      <c r="O27" s="93">
        <f>N23</f>
        <v>522</v>
      </c>
      <c r="P27" s="71" t="str">
        <f>B23</f>
        <v>Kindle</v>
      </c>
      <c r="Q27" s="72">
        <f>SUM(Q28:Q30)</f>
        <v>484</v>
      </c>
      <c r="R27" s="95">
        <f>SUM(R28:R30)</f>
        <v>519</v>
      </c>
      <c r="S27" s="93">
        <f>R11</f>
        <v>517</v>
      </c>
      <c r="T27" s="71" t="str">
        <f>B11</f>
        <v>Verx</v>
      </c>
      <c r="U27" s="72">
        <f>SUM(U28:U30)</f>
        <v>573</v>
      </c>
      <c r="V27" s="95">
        <f>SUM(V28:V30)</f>
        <v>608</v>
      </c>
      <c r="W27" s="93">
        <f>V19</f>
        <v>549</v>
      </c>
      <c r="X27" s="71" t="str">
        <f>B19</f>
        <v>Telfer </v>
      </c>
      <c r="Y27" s="74">
        <f t="shared" si="0"/>
        <v>2969</v>
      </c>
      <c r="Z27" s="72">
        <f>SUM(Z28:Z30)</f>
        <v>2794</v>
      </c>
      <c r="AA27" s="92">
        <f>AVERAGE(AA28,AA29,AA30)</f>
        <v>197.9333333333333</v>
      </c>
      <c r="AB27" s="76">
        <f>AVERAGE(AB28,AB29,AB30)</f>
        <v>186.26666666666665</v>
      </c>
      <c r="AC27" s="330">
        <f>G28+K28+O28+S28+W28</f>
        <v>4</v>
      </c>
    </row>
    <row r="28" spans="2:29" s="63" customFormat="1" ht="15.75">
      <c r="B28" s="371" t="s">
        <v>138</v>
      </c>
      <c r="C28" s="372"/>
      <c r="D28" s="77">
        <v>4</v>
      </c>
      <c r="E28" s="78">
        <v>160</v>
      </c>
      <c r="F28" s="81">
        <f>D28+E28</f>
        <v>164</v>
      </c>
      <c r="G28" s="335">
        <v>0</v>
      </c>
      <c r="H28" s="336"/>
      <c r="I28" s="80">
        <v>188</v>
      </c>
      <c r="J28" s="79">
        <f>D28+I28</f>
        <v>192</v>
      </c>
      <c r="K28" s="335">
        <v>1</v>
      </c>
      <c r="L28" s="336"/>
      <c r="M28" s="80">
        <v>245</v>
      </c>
      <c r="N28" s="79">
        <f>D28+M28</f>
        <v>249</v>
      </c>
      <c r="O28" s="335">
        <v>1</v>
      </c>
      <c r="P28" s="336"/>
      <c r="Q28" s="78">
        <v>193</v>
      </c>
      <c r="R28" s="81">
        <f>D28+Q28</f>
        <v>197</v>
      </c>
      <c r="S28" s="335">
        <v>1</v>
      </c>
      <c r="T28" s="336"/>
      <c r="U28" s="78">
        <v>224</v>
      </c>
      <c r="V28" s="81">
        <f>D28+U28</f>
        <v>228</v>
      </c>
      <c r="W28" s="335">
        <v>1</v>
      </c>
      <c r="X28" s="336"/>
      <c r="Y28" s="79">
        <f>F28+J28+N28+R28+V28</f>
        <v>1030</v>
      </c>
      <c r="Z28" s="80">
        <f>E28+I28+M28+Q28+U28</f>
        <v>1010</v>
      </c>
      <c r="AA28" s="82">
        <f>AVERAGE(F28,J28,N28,R28,V28)</f>
        <v>206</v>
      </c>
      <c r="AB28" s="83">
        <f>AVERAGE(F28,J28,N28,R28,V28)-D28</f>
        <v>202</v>
      </c>
      <c r="AC28" s="331"/>
    </row>
    <row r="29" spans="2:29" s="63" customFormat="1" ht="15.75">
      <c r="B29" s="371" t="s">
        <v>203</v>
      </c>
      <c r="C29" s="372"/>
      <c r="D29" s="77">
        <v>31</v>
      </c>
      <c r="E29" s="78">
        <v>128</v>
      </c>
      <c r="F29" s="81">
        <f>D29+E29</f>
        <v>159</v>
      </c>
      <c r="G29" s="337"/>
      <c r="H29" s="338"/>
      <c r="I29" s="80">
        <v>184</v>
      </c>
      <c r="J29" s="79">
        <f>D29+I29</f>
        <v>215</v>
      </c>
      <c r="K29" s="337"/>
      <c r="L29" s="338"/>
      <c r="M29" s="80">
        <v>195</v>
      </c>
      <c r="N29" s="79">
        <f>D29+M29</f>
        <v>226</v>
      </c>
      <c r="O29" s="337"/>
      <c r="P29" s="338"/>
      <c r="Q29" s="78">
        <v>134</v>
      </c>
      <c r="R29" s="81">
        <f>D29+Q29</f>
        <v>165</v>
      </c>
      <c r="S29" s="337"/>
      <c r="T29" s="338"/>
      <c r="U29" s="78">
        <v>157</v>
      </c>
      <c r="V29" s="81">
        <f>D29+U29</f>
        <v>188</v>
      </c>
      <c r="W29" s="337"/>
      <c r="X29" s="338"/>
      <c r="Y29" s="79">
        <f>F29+J29+N29+R29+V29</f>
        <v>953</v>
      </c>
      <c r="Z29" s="80">
        <f>E29+I29+M29+Q29+U29</f>
        <v>798</v>
      </c>
      <c r="AA29" s="82">
        <f>AVERAGE(F29,J29,N29,R29,V29)</f>
        <v>190.6</v>
      </c>
      <c r="AB29" s="83">
        <f>AVERAGE(F29,J29,N29,R29,V29)-D29</f>
        <v>159.6</v>
      </c>
      <c r="AC29" s="331"/>
    </row>
    <row r="30" spans="2:29" s="63" customFormat="1" ht="16.5" thickBot="1">
      <c r="B30" s="350" t="s">
        <v>139</v>
      </c>
      <c r="C30" s="351"/>
      <c r="D30" s="84">
        <v>0</v>
      </c>
      <c r="E30" s="85">
        <v>193</v>
      </c>
      <c r="F30" s="86">
        <f>D30+E30</f>
        <v>193</v>
      </c>
      <c r="G30" s="339"/>
      <c r="H30" s="340"/>
      <c r="I30" s="87">
        <v>234</v>
      </c>
      <c r="J30" s="86">
        <f>D30+I30</f>
        <v>234</v>
      </c>
      <c r="K30" s="339"/>
      <c r="L30" s="340"/>
      <c r="M30" s="87">
        <v>210</v>
      </c>
      <c r="N30" s="86">
        <f>D30+M30</f>
        <v>210</v>
      </c>
      <c r="O30" s="339"/>
      <c r="P30" s="340"/>
      <c r="Q30" s="87">
        <v>157</v>
      </c>
      <c r="R30" s="86">
        <f>D30+Q30</f>
        <v>157</v>
      </c>
      <c r="S30" s="339"/>
      <c r="T30" s="340"/>
      <c r="U30" s="87">
        <v>192</v>
      </c>
      <c r="V30" s="86">
        <f>D30+U30</f>
        <v>192</v>
      </c>
      <c r="W30" s="339"/>
      <c r="X30" s="340"/>
      <c r="Y30" s="86">
        <f>F30+J30+N30+R30+V30</f>
        <v>986</v>
      </c>
      <c r="Z30" s="87">
        <f>E30+I30+M30+Q30+U30</f>
        <v>986</v>
      </c>
      <c r="AA30" s="88">
        <f>AVERAGE(F30,J30,N30,R30,V30)</f>
        <v>197.2</v>
      </c>
      <c r="AB30" s="89">
        <f>AVERAGE(F30,J30,N30,R30,V30)-D30</f>
        <v>197.2</v>
      </c>
      <c r="AC30" s="332"/>
    </row>
    <row r="31" spans="2:29" s="63" customFormat="1" ht="17.25" customHeight="1">
      <c r="B31" s="99"/>
      <c r="C31" s="99"/>
      <c r="D31" s="100"/>
      <c r="E31" s="101"/>
      <c r="F31" s="102"/>
      <c r="G31" s="103"/>
      <c r="H31" s="103"/>
      <c r="I31" s="101"/>
      <c r="J31" s="102"/>
      <c r="K31" s="103"/>
      <c r="L31" s="103"/>
      <c r="M31" s="101"/>
      <c r="N31" s="102"/>
      <c r="O31" s="103"/>
      <c r="P31" s="103"/>
      <c r="Q31" s="101"/>
      <c r="R31" s="102"/>
      <c r="S31" s="103"/>
      <c r="T31" s="103"/>
      <c r="U31" s="101"/>
      <c r="V31" s="102"/>
      <c r="W31" s="103"/>
      <c r="X31" s="103"/>
      <c r="Y31" s="102"/>
      <c r="Z31" s="113"/>
      <c r="AA31" s="105"/>
      <c r="AB31" s="104"/>
      <c r="AC31" s="106"/>
    </row>
    <row r="32" spans="2:29" ht="25.5" customHeight="1">
      <c r="B32" s="1"/>
      <c r="C32" s="1"/>
      <c r="D32" s="1"/>
      <c r="E32" s="42"/>
      <c r="F32" s="4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9.5" customHeight="1">
      <c r="B33" s="234"/>
      <c r="C33" s="232"/>
      <c r="D33" s="1"/>
      <c r="E33" s="42"/>
      <c r="F33" s="358" t="s">
        <v>222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1"/>
      <c r="T33" s="1"/>
      <c r="U33" s="1"/>
      <c r="V33" s="1"/>
      <c r="W33" s="359" t="s">
        <v>59</v>
      </c>
      <c r="X33" s="359"/>
      <c r="Y33" s="359"/>
      <c r="Z33" s="359"/>
      <c r="AA33" s="1"/>
      <c r="AB33" s="1"/>
      <c r="AC33" s="1"/>
    </row>
    <row r="34" spans="2:29" ht="22.5" customHeight="1" thickBot="1">
      <c r="B34" s="234" t="s">
        <v>93</v>
      </c>
      <c r="C34" s="232"/>
      <c r="D34" s="1"/>
      <c r="E34" s="42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1"/>
      <c r="T34" s="1"/>
      <c r="U34" s="1"/>
      <c r="V34" s="1"/>
      <c r="W34" s="360"/>
      <c r="X34" s="360"/>
      <c r="Y34" s="360"/>
      <c r="Z34" s="360"/>
      <c r="AA34" s="1"/>
      <c r="AB34" s="1"/>
      <c r="AC34" s="1"/>
    </row>
    <row r="35" spans="2:29" s="44" customFormat="1" ht="17.25" customHeight="1">
      <c r="B35" s="367" t="s">
        <v>1</v>
      </c>
      <c r="C35" s="368"/>
      <c r="D35" s="107" t="s">
        <v>31</v>
      </c>
      <c r="E35" s="45"/>
      <c r="F35" s="46" t="s">
        <v>35</v>
      </c>
      <c r="G35" s="369" t="s">
        <v>36</v>
      </c>
      <c r="H35" s="370"/>
      <c r="I35" s="47"/>
      <c r="J35" s="46" t="s">
        <v>37</v>
      </c>
      <c r="K35" s="369" t="s">
        <v>36</v>
      </c>
      <c r="L35" s="370"/>
      <c r="M35" s="48"/>
      <c r="N35" s="46" t="s">
        <v>38</v>
      </c>
      <c r="O35" s="369" t="s">
        <v>36</v>
      </c>
      <c r="P35" s="370"/>
      <c r="Q35" s="48"/>
      <c r="R35" s="46" t="s">
        <v>39</v>
      </c>
      <c r="S35" s="369" t="s">
        <v>36</v>
      </c>
      <c r="T35" s="370"/>
      <c r="U35" s="49"/>
      <c r="V35" s="46" t="s">
        <v>40</v>
      </c>
      <c r="W35" s="369" t="s">
        <v>36</v>
      </c>
      <c r="X35" s="370"/>
      <c r="Y35" s="114" t="s">
        <v>41</v>
      </c>
      <c r="Z35" s="50"/>
      <c r="AA35" s="51" t="s">
        <v>42</v>
      </c>
      <c r="AB35" s="52" t="s">
        <v>43</v>
      </c>
      <c r="AC35" s="53" t="s">
        <v>41</v>
      </c>
    </row>
    <row r="36" spans="2:29" s="44" customFormat="1" ht="17.25" customHeight="1" thickBot="1">
      <c r="B36" s="365" t="s">
        <v>44</v>
      </c>
      <c r="C36" s="366"/>
      <c r="D36" s="109"/>
      <c r="E36" s="54"/>
      <c r="F36" s="55" t="s">
        <v>45</v>
      </c>
      <c r="G36" s="363" t="s">
        <v>46</v>
      </c>
      <c r="H36" s="364"/>
      <c r="I36" s="56"/>
      <c r="J36" s="55" t="s">
        <v>45</v>
      </c>
      <c r="K36" s="363" t="s">
        <v>46</v>
      </c>
      <c r="L36" s="364"/>
      <c r="M36" s="55"/>
      <c r="N36" s="55" t="s">
        <v>45</v>
      </c>
      <c r="O36" s="363" t="s">
        <v>46</v>
      </c>
      <c r="P36" s="364"/>
      <c r="Q36" s="55"/>
      <c r="R36" s="55" t="s">
        <v>45</v>
      </c>
      <c r="S36" s="363" t="s">
        <v>46</v>
      </c>
      <c r="T36" s="364"/>
      <c r="U36" s="57"/>
      <c r="V36" s="55" t="s">
        <v>45</v>
      </c>
      <c r="W36" s="363" t="s">
        <v>46</v>
      </c>
      <c r="X36" s="364"/>
      <c r="Y36" s="58" t="s">
        <v>45</v>
      </c>
      <c r="Z36" s="59" t="s">
        <v>47</v>
      </c>
      <c r="AA36" s="60" t="s">
        <v>48</v>
      </c>
      <c r="AB36" s="61" t="s">
        <v>49</v>
      </c>
      <c r="AC36" s="62" t="s">
        <v>50</v>
      </c>
    </row>
    <row r="37" spans="2:29" s="63" customFormat="1" ht="49.5" customHeight="1">
      <c r="B37" s="328" t="s">
        <v>135</v>
      </c>
      <c r="C37" s="329"/>
      <c r="D37" s="64">
        <f>SUM(D38:D40)</f>
        <v>150</v>
      </c>
      <c r="E37" s="65">
        <f>SUM(E38:E40)</f>
        <v>329</v>
      </c>
      <c r="F37" s="93">
        <f>SUM(F38:F40)</f>
        <v>479</v>
      </c>
      <c r="G37" s="67">
        <f>F57</f>
        <v>464</v>
      </c>
      <c r="H37" s="68" t="str">
        <f>B57</f>
        <v>Jeld Wen</v>
      </c>
      <c r="I37" s="69">
        <f>SUM(I38:I40)</f>
        <v>388</v>
      </c>
      <c r="J37" s="70">
        <f>SUM(J38:J40)</f>
        <v>538</v>
      </c>
      <c r="K37" s="70">
        <f>J53</f>
        <v>467</v>
      </c>
      <c r="L37" s="71" t="str">
        <f>B53</f>
        <v>Maja</v>
      </c>
      <c r="M37" s="73">
        <f>SUM(M38:M40)</f>
        <v>392</v>
      </c>
      <c r="N37" s="67">
        <f>SUM(N38:N40)</f>
        <v>542</v>
      </c>
      <c r="O37" s="67">
        <f>N49</f>
        <v>464</v>
      </c>
      <c r="P37" s="68" t="str">
        <f>B49</f>
        <v>Rägavere vald</v>
      </c>
      <c r="Q37" s="73">
        <f>SUM(Q38:Q40)</f>
        <v>392</v>
      </c>
      <c r="R37" s="67">
        <f>SUM(R38:R40)</f>
        <v>542</v>
      </c>
      <c r="S37" s="67">
        <f>R45</f>
        <v>613</v>
      </c>
      <c r="T37" s="68" t="str">
        <f>B45</f>
        <v>Maanteed</v>
      </c>
      <c r="U37" s="73">
        <f>SUM(U38:U40)</f>
        <v>431</v>
      </c>
      <c r="V37" s="67">
        <f>SUM(V38:V40)</f>
        <v>581</v>
      </c>
      <c r="W37" s="67">
        <f>V41</f>
        <v>595</v>
      </c>
      <c r="X37" s="68" t="str">
        <f>B41</f>
        <v>Toode</v>
      </c>
      <c r="Y37" s="74">
        <f aca="true" t="shared" si="1" ref="Y37:Y57">F37+J37+N37+R37+V37</f>
        <v>2682</v>
      </c>
      <c r="Z37" s="72">
        <f>SUM(Z38:Z40)</f>
        <v>1932</v>
      </c>
      <c r="AA37" s="75">
        <f>AVERAGE(AA38,AA39,AA40)</f>
        <v>178.80000000000004</v>
      </c>
      <c r="AB37" s="76">
        <f>AVERAGE(AB38,AB39,AB40)</f>
        <v>128.8</v>
      </c>
      <c r="AC37" s="330">
        <f>G38+K38+O38+S38+W38</f>
        <v>3</v>
      </c>
    </row>
    <row r="38" spans="2:29" s="63" customFormat="1" ht="17.25" customHeight="1">
      <c r="B38" s="333" t="s">
        <v>170</v>
      </c>
      <c r="C38" s="334"/>
      <c r="D38" s="77">
        <v>54</v>
      </c>
      <c r="E38" s="78">
        <v>111</v>
      </c>
      <c r="F38" s="81">
        <f>D38+E38</f>
        <v>165</v>
      </c>
      <c r="G38" s="335">
        <v>1</v>
      </c>
      <c r="H38" s="336"/>
      <c r="I38" s="80">
        <v>126</v>
      </c>
      <c r="J38" s="79">
        <f>D38+I38</f>
        <v>180</v>
      </c>
      <c r="K38" s="335">
        <v>1</v>
      </c>
      <c r="L38" s="336"/>
      <c r="M38" s="80">
        <v>111</v>
      </c>
      <c r="N38" s="79">
        <f>D38+M38</f>
        <v>165</v>
      </c>
      <c r="O38" s="335">
        <v>1</v>
      </c>
      <c r="P38" s="336"/>
      <c r="Q38" s="80">
        <v>138</v>
      </c>
      <c r="R38" s="81">
        <f>D38+Q38</f>
        <v>192</v>
      </c>
      <c r="S38" s="335">
        <v>0</v>
      </c>
      <c r="T38" s="336"/>
      <c r="U38" s="78">
        <v>151</v>
      </c>
      <c r="V38" s="81">
        <f>D38+U38</f>
        <v>205</v>
      </c>
      <c r="W38" s="335">
        <v>0</v>
      </c>
      <c r="X38" s="336"/>
      <c r="Y38" s="79">
        <f>F38+J38+N38+R38+V38</f>
        <v>907</v>
      </c>
      <c r="Z38" s="80">
        <f>E38+I38+M38+Q38+U38</f>
        <v>637</v>
      </c>
      <c r="AA38" s="82">
        <f>AVERAGE(F38,J38,N38,R38,V38)</f>
        <v>181.4</v>
      </c>
      <c r="AB38" s="83">
        <f>AVERAGE(F38,J38,N38,R38,V38)-D38</f>
        <v>127.4</v>
      </c>
      <c r="AC38" s="331"/>
    </row>
    <row r="39" spans="2:29" s="63" customFormat="1" ht="17.25" customHeight="1">
      <c r="B39" s="333" t="s">
        <v>169</v>
      </c>
      <c r="C39" s="334"/>
      <c r="D39" s="77">
        <v>53</v>
      </c>
      <c r="E39" s="78">
        <v>124</v>
      </c>
      <c r="F39" s="81">
        <f>D39+E39</f>
        <v>177</v>
      </c>
      <c r="G39" s="337"/>
      <c r="H39" s="338"/>
      <c r="I39" s="80">
        <v>148</v>
      </c>
      <c r="J39" s="79">
        <f>D39+I39</f>
        <v>201</v>
      </c>
      <c r="K39" s="337"/>
      <c r="L39" s="338"/>
      <c r="M39" s="80">
        <v>121</v>
      </c>
      <c r="N39" s="79">
        <f>D39+M39</f>
        <v>174</v>
      </c>
      <c r="O39" s="337"/>
      <c r="P39" s="338"/>
      <c r="Q39" s="78">
        <v>126</v>
      </c>
      <c r="R39" s="81">
        <f>D39+Q39</f>
        <v>179</v>
      </c>
      <c r="S39" s="337"/>
      <c r="T39" s="338"/>
      <c r="U39" s="78">
        <v>162</v>
      </c>
      <c r="V39" s="81">
        <f>D39+U39</f>
        <v>215</v>
      </c>
      <c r="W39" s="337"/>
      <c r="X39" s="338"/>
      <c r="Y39" s="79">
        <f t="shared" si="1"/>
        <v>946</v>
      </c>
      <c r="Z39" s="80">
        <f>E39+I39+M39+Q39+U39</f>
        <v>681</v>
      </c>
      <c r="AA39" s="82">
        <f>AVERAGE(F39,J39,N39,R39,V39)</f>
        <v>189.2</v>
      </c>
      <c r="AB39" s="83">
        <f>AVERAGE(F39,J39,N39,R39,V39)-D39</f>
        <v>136.2</v>
      </c>
      <c r="AC39" s="331"/>
    </row>
    <row r="40" spans="2:29" s="63" customFormat="1" ht="17.25" customHeight="1" thickBot="1">
      <c r="B40" s="341" t="s">
        <v>168</v>
      </c>
      <c r="C40" s="342"/>
      <c r="D40" s="84">
        <v>43</v>
      </c>
      <c r="E40" s="85">
        <v>94</v>
      </c>
      <c r="F40" s="86">
        <f>D40+E40</f>
        <v>137</v>
      </c>
      <c r="G40" s="339"/>
      <c r="H40" s="340"/>
      <c r="I40" s="87">
        <v>114</v>
      </c>
      <c r="J40" s="86">
        <f>D40+I40</f>
        <v>157</v>
      </c>
      <c r="K40" s="339"/>
      <c r="L40" s="340"/>
      <c r="M40" s="87">
        <v>160</v>
      </c>
      <c r="N40" s="86">
        <f>D40+M40</f>
        <v>203</v>
      </c>
      <c r="O40" s="339"/>
      <c r="P40" s="340"/>
      <c r="Q40" s="85">
        <v>128</v>
      </c>
      <c r="R40" s="86">
        <f>D40+Q40</f>
        <v>171</v>
      </c>
      <c r="S40" s="339"/>
      <c r="T40" s="340"/>
      <c r="U40" s="85">
        <v>118</v>
      </c>
      <c r="V40" s="86">
        <f>D40+U40</f>
        <v>161</v>
      </c>
      <c r="W40" s="339"/>
      <c r="X40" s="340"/>
      <c r="Y40" s="86">
        <f>F40+J40+N40+R40+V40</f>
        <v>829</v>
      </c>
      <c r="Z40" s="87">
        <f>E40+I40+M40+Q40+U40</f>
        <v>614</v>
      </c>
      <c r="AA40" s="88">
        <f>AVERAGE(F40,J40,N40,R40,V40)</f>
        <v>165.8</v>
      </c>
      <c r="AB40" s="89">
        <f>AVERAGE(F40,J40,N40,R40,V40)-D40</f>
        <v>122.80000000000001</v>
      </c>
      <c r="AC40" s="332"/>
    </row>
    <row r="41" spans="2:29" s="63" customFormat="1" ht="48" customHeight="1">
      <c r="B41" s="343" t="s">
        <v>74</v>
      </c>
      <c r="C41" s="323"/>
      <c r="D41" s="64">
        <f>SUM(D42:D44)</f>
        <v>48</v>
      </c>
      <c r="E41" s="65">
        <f>SUM(E42:E44)</f>
        <v>534</v>
      </c>
      <c r="F41" s="67">
        <f>SUM(F42:F44)</f>
        <v>582</v>
      </c>
      <c r="G41" s="67">
        <f>F53</f>
        <v>504</v>
      </c>
      <c r="H41" s="68" t="str">
        <f>B53</f>
        <v>Maja</v>
      </c>
      <c r="I41" s="112">
        <f>SUM(I42:I44)</f>
        <v>470</v>
      </c>
      <c r="J41" s="70">
        <f>SUM(J42:J44)</f>
        <v>518</v>
      </c>
      <c r="K41" s="67">
        <f>J49</f>
        <v>524</v>
      </c>
      <c r="L41" s="68" t="str">
        <f>B49</f>
        <v>Rägavere vald</v>
      </c>
      <c r="M41" s="73">
        <f>SUM(M42:M44)</f>
        <v>431</v>
      </c>
      <c r="N41" s="67">
        <f>SUM(N42:N44)</f>
        <v>479</v>
      </c>
      <c r="O41" s="67">
        <f>N45</f>
        <v>541</v>
      </c>
      <c r="P41" s="68" t="str">
        <f>B45</f>
        <v>Maanteed</v>
      </c>
      <c r="Q41" s="73">
        <f>SUM(Q42:Q44)</f>
        <v>512</v>
      </c>
      <c r="R41" s="67">
        <f>SUM(R42:R44)</f>
        <v>560</v>
      </c>
      <c r="S41" s="67">
        <f>R57</f>
        <v>495</v>
      </c>
      <c r="T41" s="68" t="str">
        <f>B57</f>
        <v>Jeld Wen</v>
      </c>
      <c r="U41" s="73">
        <f>SUM(U42:U44)</f>
        <v>547</v>
      </c>
      <c r="V41" s="67">
        <f>SUM(V42:V44)</f>
        <v>595</v>
      </c>
      <c r="W41" s="67">
        <f>V37</f>
        <v>581</v>
      </c>
      <c r="X41" s="68" t="str">
        <f>B37</f>
        <v>RMK Spordiklubi</v>
      </c>
      <c r="Y41" s="74">
        <f t="shared" si="1"/>
        <v>2734</v>
      </c>
      <c r="Z41" s="72">
        <f>SUM(Z42:Z44)</f>
        <v>2494</v>
      </c>
      <c r="AA41" s="92">
        <f>AVERAGE(AA42,AA43,AA44)</f>
        <v>182.26666666666665</v>
      </c>
      <c r="AB41" s="76">
        <f>AVERAGE(AB42,AB43,AB44)</f>
        <v>166.26666666666665</v>
      </c>
      <c r="AC41" s="330">
        <f>G42+K42+O42+S42+W42</f>
        <v>3</v>
      </c>
    </row>
    <row r="42" spans="2:29" s="63" customFormat="1" ht="17.25" customHeight="1">
      <c r="B42" s="96" t="s">
        <v>212</v>
      </c>
      <c r="C42" s="97"/>
      <c r="D42" s="77">
        <v>6</v>
      </c>
      <c r="E42" s="78">
        <v>167</v>
      </c>
      <c r="F42" s="81">
        <f>D42+E42</f>
        <v>173</v>
      </c>
      <c r="G42" s="335">
        <v>1</v>
      </c>
      <c r="H42" s="336"/>
      <c r="I42" s="80">
        <v>164</v>
      </c>
      <c r="J42" s="79">
        <f>D42+I42</f>
        <v>170</v>
      </c>
      <c r="K42" s="335">
        <v>0</v>
      </c>
      <c r="L42" s="336"/>
      <c r="M42" s="80">
        <v>139</v>
      </c>
      <c r="N42" s="79">
        <f>D42+M42</f>
        <v>145</v>
      </c>
      <c r="O42" s="335">
        <v>0</v>
      </c>
      <c r="P42" s="336"/>
      <c r="Q42" s="78">
        <v>150</v>
      </c>
      <c r="R42" s="81">
        <f>D42+Q42</f>
        <v>156</v>
      </c>
      <c r="S42" s="335">
        <v>1</v>
      </c>
      <c r="T42" s="336"/>
      <c r="U42" s="78">
        <v>208</v>
      </c>
      <c r="V42" s="81">
        <f>D42+U42</f>
        <v>214</v>
      </c>
      <c r="W42" s="335">
        <v>1</v>
      </c>
      <c r="X42" s="336"/>
      <c r="Y42" s="79">
        <f t="shared" si="1"/>
        <v>858</v>
      </c>
      <c r="Z42" s="80">
        <f>E42+I42+M42+Q42+U42</f>
        <v>828</v>
      </c>
      <c r="AA42" s="82">
        <f>AVERAGE(F42,J42,N42,R42,V42)</f>
        <v>171.6</v>
      </c>
      <c r="AB42" s="83">
        <f>AVERAGE(F42,J42,N42,R42,V42)-D42</f>
        <v>165.6</v>
      </c>
      <c r="AC42" s="331"/>
    </row>
    <row r="43" spans="2:29" s="63" customFormat="1" ht="17.25" customHeight="1">
      <c r="B43" s="333" t="s">
        <v>146</v>
      </c>
      <c r="C43" s="334"/>
      <c r="D43" s="77">
        <v>11</v>
      </c>
      <c r="E43" s="78">
        <v>188</v>
      </c>
      <c r="F43" s="81">
        <f>D43+E43</f>
        <v>199</v>
      </c>
      <c r="G43" s="337"/>
      <c r="H43" s="338"/>
      <c r="I43" s="80">
        <v>150</v>
      </c>
      <c r="J43" s="79">
        <f>D43+I43</f>
        <v>161</v>
      </c>
      <c r="K43" s="337"/>
      <c r="L43" s="338"/>
      <c r="M43" s="80">
        <v>157</v>
      </c>
      <c r="N43" s="79">
        <f>D43+M43</f>
        <v>168</v>
      </c>
      <c r="O43" s="337"/>
      <c r="P43" s="338"/>
      <c r="Q43" s="78">
        <v>166</v>
      </c>
      <c r="R43" s="81">
        <f>D43+Q43</f>
        <v>177</v>
      </c>
      <c r="S43" s="337"/>
      <c r="T43" s="338"/>
      <c r="U43" s="78">
        <v>185</v>
      </c>
      <c r="V43" s="81">
        <f>D43+U43</f>
        <v>196</v>
      </c>
      <c r="W43" s="337"/>
      <c r="X43" s="338"/>
      <c r="Y43" s="79">
        <f t="shared" si="1"/>
        <v>901</v>
      </c>
      <c r="Z43" s="80">
        <f>E43+I43+M43+Q43+U43</f>
        <v>846</v>
      </c>
      <c r="AA43" s="82">
        <f>AVERAGE(F43,J43,N43,R43,V43)</f>
        <v>180.2</v>
      </c>
      <c r="AB43" s="83">
        <f>AVERAGE(F43,J43,N43,R43,V43)-D43</f>
        <v>169.2</v>
      </c>
      <c r="AC43" s="331"/>
    </row>
    <row r="44" spans="2:29" s="63" customFormat="1" ht="17.25" customHeight="1" thickBot="1">
      <c r="B44" s="341" t="s">
        <v>145</v>
      </c>
      <c r="C44" s="342"/>
      <c r="D44" s="77">
        <v>31</v>
      </c>
      <c r="E44" s="85">
        <v>179</v>
      </c>
      <c r="F44" s="86">
        <f>D44+E44</f>
        <v>210</v>
      </c>
      <c r="G44" s="339"/>
      <c r="H44" s="340"/>
      <c r="I44" s="87">
        <v>156</v>
      </c>
      <c r="J44" s="86">
        <f>D44+I44</f>
        <v>187</v>
      </c>
      <c r="K44" s="339"/>
      <c r="L44" s="340"/>
      <c r="M44" s="87">
        <v>135</v>
      </c>
      <c r="N44" s="86">
        <f>D44+M44</f>
        <v>166</v>
      </c>
      <c r="O44" s="339"/>
      <c r="P44" s="340"/>
      <c r="Q44" s="85">
        <v>196</v>
      </c>
      <c r="R44" s="86">
        <f>D44+Q44</f>
        <v>227</v>
      </c>
      <c r="S44" s="339"/>
      <c r="T44" s="340"/>
      <c r="U44" s="85">
        <v>154</v>
      </c>
      <c r="V44" s="86">
        <f>D44+U44</f>
        <v>185</v>
      </c>
      <c r="W44" s="339"/>
      <c r="X44" s="340"/>
      <c r="Y44" s="86">
        <f t="shared" si="1"/>
        <v>975</v>
      </c>
      <c r="Z44" s="87">
        <f>E44+I44+M44+Q44+U44</f>
        <v>820</v>
      </c>
      <c r="AA44" s="88">
        <f>AVERAGE(F44,J44,N44,R44,V44)</f>
        <v>195</v>
      </c>
      <c r="AB44" s="89">
        <f>AVERAGE(F44,J44,N44,R44,V44)-D44</f>
        <v>164</v>
      </c>
      <c r="AC44" s="332"/>
    </row>
    <row r="45" spans="2:29" s="63" customFormat="1" ht="49.5" customHeight="1">
      <c r="B45" s="346" t="s">
        <v>66</v>
      </c>
      <c r="C45" s="347"/>
      <c r="D45" s="64">
        <f>SUM(D46:D48)</f>
        <v>56</v>
      </c>
      <c r="E45" s="65">
        <f>SUM(E46:E48)</f>
        <v>491</v>
      </c>
      <c r="F45" s="67">
        <f>SUM(F46:F48)</f>
        <v>547</v>
      </c>
      <c r="G45" s="67">
        <f>F49</f>
        <v>499</v>
      </c>
      <c r="H45" s="68" t="str">
        <f>B49</f>
        <v>Rägavere vald</v>
      </c>
      <c r="I45" s="112">
        <f>SUM(I46:I48)</f>
        <v>489</v>
      </c>
      <c r="J45" s="70">
        <f>SUM(J46:J48)</f>
        <v>545</v>
      </c>
      <c r="K45" s="67">
        <f>J57</f>
        <v>491</v>
      </c>
      <c r="L45" s="68" t="str">
        <f>B57</f>
        <v>Jeld Wen</v>
      </c>
      <c r="M45" s="73">
        <f>SUM(M46:M48)</f>
        <v>485</v>
      </c>
      <c r="N45" s="67">
        <f>SUM(N46:N48)</f>
        <v>541</v>
      </c>
      <c r="O45" s="67">
        <f>N41</f>
        <v>479</v>
      </c>
      <c r="P45" s="68" t="str">
        <f>B41</f>
        <v>Toode</v>
      </c>
      <c r="Q45" s="73">
        <f>SUM(Q46:Q48)</f>
        <v>557</v>
      </c>
      <c r="R45" s="67">
        <f>SUM(R46:R48)</f>
        <v>613</v>
      </c>
      <c r="S45" s="67">
        <f>R37</f>
        <v>542</v>
      </c>
      <c r="T45" s="68" t="str">
        <f>B37</f>
        <v>RMK Spordiklubi</v>
      </c>
      <c r="U45" s="73">
        <f>SUM(U46:U48)</f>
        <v>413</v>
      </c>
      <c r="V45" s="67">
        <f>SUM(V46:V48)</f>
        <v>469</v>
      </c>
      <c r="W45" s="67">
        <f>V53</f>
        <v>599</v>
      </c>
      <c r="X45" s="68" t="str">
        <f>B53</f>
        <v>Maja</v>
      </c>
      <c r="Y45" s="74">
        <f t="shared" si="1"/>
        <v>2715</v>
      </c>
      <c r="Z45" s="72">
        <f>SUM(Z46:Z48)</f>
        <v>2435</v>
      </c>
      <c r="AA45" s="92">
        <f>AVERAGE(AA46,AA47,AA48)</f>
        <v>181</v>
      </c>
      <c r="AB45" s="76">
        <f>AVERAGE(AB46,AB47,AB48)</f>
        <v>162.33333333333334</v>
      </c>
      <c r="AC45" s="330">
        <f>G46+K46+O46+S46+W46</f>
        <v>4</v>
      </c>
    </row>
    <row r="46" spans="2:29" s="63" customFormat="1" ht="17.25" customHeight="1">
      <c r="B46" s="333" t="s">
        <v>127</v>
      </c>
      <c r="C46" s="334"/>
      <c r="D46" s="77">
        <v>33</v>
      </c>
      <c r="E46" s="78">
        <v>129</v>
      </c>
      <c r="F46" s="81">
        <f>D46+E46</f>
        <v>162</v>
      </c>
      <c r="G46" s="335">
        <v>1</v>
      </c>
      <c r="H46" s="336"/>
      <c r="I46" s="80">
        <v>157</v>
      </c>
      <c r="J46" s="79">
        <f>D46+I46</f>
        <v>190</v>
      </c>
      <c r="K46" s="335">
        <v>1</v>
      </c>
      <c r="L46" s="336"/>
      <c r="M46" s="80">
        <v>168</v>
      </c>
      <c r="N46" s="79">
        <f>D46+M46</f>
        <v>201</v>
      </c>
      <c r="O46" s="335">
        <v>1</v>
      </c>
      <c r="P46" s="336"/>
      <c r="Q46" s="78">
        <v>148</v>
      </c>
      <c r="R46" s="81">
        <f>D46+Q46</f>
        <v>181</v>
      </c>
      <c r="S46" s="335">
        <v>1</v>
      </c>
      <c r="T46" s="336"/>
      <c r="U46" s="78">
        <v>111</v>
      </c>
      <c r="V46" s="81">
        <f>D46+U46</f>
        <v>144</v>
      </c>
      <c r="W46" s="335">
        <v>0</v>
      </c>
      <c r="X46" s="336"/>
      <c r="Y46" s="79">
        <f t="shared" si="1"/>
        <v>878</v>
      </c>
      <c r="Z46" s="80">
        <f>E46+I46+M46+Q46+U46</f>
        <v>713</v>
      </c>
      <c r="AA46" s="82">
        <f>AVERAGE(F46,J46,N46,R46,V46)</f>
        <v>175.6</v>
      </c>
      <c r="AB46" s="83">
        <f>AVERAGE(F46,J46,N46,R46,V46)-D46</f>
        <v>142.6</v>
      </c>
      <c r="AC46" s="331"/>
    </row>
    <row r="47" spans="2:29" s="63" customFormat="1" ht="17.25" customHeight="1">
      <c r="B47" s="333" t="s">
        <v>233</v>
      </c>
      <c r="C47" s="334"/>
      <c r="D47" s="77">
        <v>23</v>
      </c>
      <c r="E47" s="78">
        <v>149</v>
      </c>
      <c r="F47" s="81">
        <f>D47+E47</f>
        <v>172</v>
      </c>
      <c r="G47" s="337"/>
      <c r="H47" s="338"/>
      <c r="I47" s="80">
        <v>159</v>
      </c>
      <c r="J47" s="79">
        <f>D47+I47</f>
        <v>182</v>
      </c>
      <c r="K47" s="337"/>
      <c r="L47" s="338"/>
      <c r="M47" s="80">
        <v>167</v>
      </c>
      <c r="N47" s="79">
        <f>D47+M47</f>
        <v>190</v>
      </c>
      <c r="O47" s="337"/>
      <c r="P47" s="338"/>
      <c r="Q47" s="78">
        <v>167</v>
      </c>
      <c r="R47" s="81">
        <f>D47+Q47</f>
        <v>190</v>
      </c>
      <c r="S47" s="337"/>
      <c r="T47" s="338"/>
      <c r="U47" s="78">
        <v>131</v>
      </c>
      <c r="V47" s="81">
        <f>D47+U47</f>
        <v>154</v>
      </c>
      <c r="W47" s="337"/>
      <c r="X47" s="338"/>
      <c r="Y47" s="79">
        <f t="shared" si="1"/>
        <v>888</v>
      </c>
      <c r="Z47" s="80">
        <f>E47+I47+M47+Q47+U47</f>
        <v>773</v>
      </c>
      <c r="AA47" s="82">
        <f>AVERAGE(F47,J47,N47,R47,V47)</f>
        <v>177.6</v>
      </c>
      <c r="AB47" s="83">
        <f>AVERAGE(F47,J47,N47,R47,V47)-D47</f>
        <v>154.6</v>
      </c>
      <c r="AC47" s="331"/>
    </row>
    <row r="48" spans="2:29" s="63" customFormat="1" ht="17.25" customHeight="1" thickBot="1">
      <c r="B48" s="341" t="s">
        <v>129</v>
      </c>
      <c r="C48" s="342"/>
      <c r="D48" s="84">
        <v>0</v>
      </c>
      <c r="E48" s="85">
        <v>213</v>
      </c>
      <c r="F48" s="86">
        <f>D48+E48</f>
        <v>213</v>
      </c>
      <c r="G48" s="339"/>
      <c r="H48" s="340"/>
      <c r="I48" s="87">
        <v>173</v>
      </c>
      <c r="J48" s="86">
        <f>D48+I48</f>
        <v>173</v>
      </c>
      <c r="K48" s="339"/>
      <c r="L48" s="340"/>
      <c r="M48" s="87">
        <v>150</v>
      </c>
      <c r="N48" s="86">
        <f>D48+M48</f>
        <v>150</v>
      </c>
      <c r="O48" s="339"/>
      <c r="P48" s="340"/>
      <c r="Q48" s="85">
        <v>242</v>
      </c>
      <c r="R48" s="86">
        <f>D48+Q48</f>
        <v>242</v>
      </c>
      <c r="S48" s="339"/>
      <c r="T48" s="340"/>
      <c r="U48" s="85">
        <v>171</v>
      </c>
      <c r="V48" s="86">
        <f>D48+U48</f>
        <v>171</v>
      </c>
      <c r="W48" s="339"/>
      <c r="X48" s="340"/>
      <c r="Y48" s="86">
        <f t="shared" si="1"/>
        <v>949</v>
      </c>
      <c r="Z48" s="87">
        <f>E48+I48+M48+Q48+U48</f>
        <v>949</v>
      </c>
      <c r="AA48" s="88">
        <f>AVERAGE(F48,J48,N48,R48,V48)</f>
        <v>189.8</v>
      </c>
      <c r="AB48" s="89">
        <f>AVERAGE(F48,J48,N48,R48,V48)-D48</f>
        <v>189.8</v>
      </c>
      <c r="AC48" s="332"/>
    </row>
    <row r="49" spans="2:29" s="63" customFormat="1" ht="48" customHeight="1">
      <c r="B49" s="328" t="s">
        <v>76</v>
      </c>
      <c r="C49" s="329"/>
      <c r="D49" s="64">
        <f>SUM(D50:D52)</f>
        <v>138</v>
      </c>
      <c r="E49" s="65">
        <f>SUM(E50:E52)</f>
        <v>361</v>
      </c>
      <c r="F49" s="67">
        <f>SUM(F50:F52)</f>
        <v>499</v>
      </c>
      <c r="G49" s="67">
        <f>F45</f>
        <v>547</v>
      </c>
      <c r="H49" s="68" t="str">
        <f>B45</f>
        <v>Maanteed</v>
      </c>
      <c r="I49" s="112">
        <f>SUM(I50:I52)</f>
        <v>386</v>
      </c>
      <c r="J49" s="70">
        <f>SUM(J50:J52)</f>
        <v>524</v>
      </c>
      <c r="K49" s="67">
        <f>J41</f>
        <v>518</v>
      </c>
      <c r="L49" s="68" t="str">
        <f>B41</f>
        <v>Toode</v>
      </c>
      <c r="M49" s="73">
        <f>SUM(M50:M52)</f>
        <v>326</v>
      </c>
      <c r="N49" s="67">
        <f>SUM(N50:N52)</f>
        <v>464</v>
      </c>
      <c r="O49" s="67">
        <f>N37</f>
        <v>542</v>
      </c>
      <c r="P49" s="68" t="str">
        <f>B37</f>
        <v>RMK Spordiklubi</v>
      </c>
      <c r="Q49" s="73">
        <f>SUM(Q50:Q52)</f>
        <v>392</v>
      </c>
      <c r="R49" s="67">
        <f>SUM(R50:R52)</f>
        <v>530</v>
      </c>
      <c r="S49" s="67">
        <f>R53</f>
        <v>566</v>
      </c>
      <c r="T49" s="68" t="str">
        <f>B53</f>
        <v>Maja</v>
      </c>
      <c r="U49" s="73">
        <f>SUM(U50:U52)</f>
        <v>360</v>
      </c>
      <c r="V49" s="67">
        <f>SUM(V50:V52)</f>
        <v>498</v>
      </c>
      <c r="W49" s="67">
        <f>V57</f>
        <v>542</v>
      </c>
      <c r="X49" s="68" t="str">
        <f>B57</f>
        <v>Jeld Wen</v>
      </c>
      <c r="Y49" s="74">
        <f t="shared" si="1"/>
        <v>2515</v>
      </c>
      <c r="Z49" s="72">
        <f>SUM(Z50:Z52)</f>
        <v>1825</v>
      </c>
      <c r="AA49" s="92">
        <f>AVERAGE(AA50,AA51,AA52)</f>
        <v>167.66666666666666</v>
      </c>
      <c r="AB49" s="76">
        <f>AVERAGE(AB50,AB51,AB52)</f>
        <v>121.66666666666667</v>
      </c>
      <c r="AC49" s="330">
        <f>G50+K50+O50+S50+W50</f>
        <v>1</v>
      </c>
    </row>
    <row r="50" spans="2:29" s="63" customFormat="1" ht="17.25" customHeight="1">
      <c r="B50" s="333" t="s">
        <v>114</v>
      </c>
      <c r="C50" s="334"/>
      <c r="D50" s="77">
        <v>47</v>
      </c>
      <c r="E50" s="80">
        <v>106</v>
      </c>
      <c r="F50" s="81">
        <f>D50+E50</f>
        <v>153</v>
      </c>
      <c r="G50" s="335">
        <v>0</v>
      </c>
      <c r="H50" s="336"/>
      <c r="I50" s="80">
        <v>107</v>
      </c>
      <c r="J50" s="79">
        <f>D50+I50</f>
        <v>154</v>
      </c>
      <c r="K50" s="335">
        <v>1</v>
      </c>
      <c r="L50" s="336"/>
      <c r="M50" s="80">
        <v>124</v>
      </c>
      <c r="N50" s="79">
        <f>D50+M50</f>
        <v>171</v>
      </c>
      <c r="O50" s="335">
        <v>0</v>
      </c>
      <c r="P50" s="336"/>
      <c r="Q50" s="78">
        <v>126</v>
      </c>
      <c r="R50" s="81">
        <f>D50+Q50</f>
        <v>173</v>
      </c>
      <c r="S50" s="335">
        <v>0</v>
      </c>
      <c r="T50" s="336"/>
      <c r="U50" s="78">
        <v>107</v>
      </c>
      <c r="V50" s="81">
        <f>D50+U50</f>
        <v>154</v>
      </c>
      <c r="W50" s="335">
        <v>0</v>
      </c>
      <c r="X50" s="336"/>
      <c r="Y50" s="79">
        <f t="shared" si="1"/>
        <v>805</v>
      </c>
      <c r="Z50" s="80">
        <f>E50+I50+M50+Q50+U50</f>
        <v>570</v>
      </c>
      <c r="AA50" s="82">
        <f>AVERAGE(F50,J50,N50,R50,V50)</f>
        <v>161</v>
      </c>
      <c r="AB50" s="83">
        <f>AVERAGE(F50,J50,N50,R50,V50)-D50</f>
        <v>114</v>
      </c>
      <c r="AC50" s="331"/>
    </row>
    <row r="51" spans="2:29" s="63" customFormat="1" ht="17.25" customHeight="1">
      <c r="B51" s="333" t="s">
        <v>115</v>
      </c>
      <c r="C51" s="334"/>
      <c r="D51" s="77">
        <v>47</v>
      </c>
      <c r="E51" s="98">
        <v>129</v>
      </c>
      <c r="F51" s="81">
        <f>D51+E51</f>
        <v>176</v>
      </c>
      <c r="G51" s="337"/>
      <c r="H51" s="338"/>
      <c r="I51" s="80">
        <v>144</v>
      </c>
      <c r="J51" s="79">
        <f>D51+I51</f>
        <v>191</v>
      </c>
      <c r="K51" s="337"/>
      <c r="L51" s="338"/>
      <c r="M51" s="80">
        <v>114</v>
      </c>
      <c r="N51" s="79">
        <f>D51+M51</f>
        <v>161</v>
      </c>
      <c r="O51" s="337"/>
      <c r="P51" s="338"/>
      <c r="Q51" s="78">
        <v>141</v>
      </c>
      <c r="R51" s="81">
        <f>D51+Q51</f>
        <v>188</v>
      </c>
      <c r="S51" s="337"/>
      <c r="T51" s="338"/>
      <c r="U51" s="78">
        <v>147</v>
      </c>
      <c r="V51" s="81">
        <f>D51+U51</f>
        <v>194</v>
      </c>
      <c r="W51" s="337"/>
      <c r="X51" s="338"/>
      <c r="Y51" s="79">
        <f t="shared" si="1"/>
        <v>910</v>
      </c>
      <c r="Z51" s="80">
        <f>E51+I51+M51+Q51+U51</f>
        <v>675</v>
      </c>
      <c r="AA51" s="82">
        <f>AVERAGE(F51,J51,N51,R51,V51)</f>
        <v>182</v>
      </c>
      <c r="AB51" s="83">
        <f>AVERAGE(F51,J51,N51,R51,V51)-D51</f>
        <v>135</v>
      </c>
      <c r="AC51" s="331"/>
    </row>
    <row r="52" spans="2:29" s="63" customFormat="1" ht="17.25" customHeight="1" thickBot="1">
      <c r="B52" s="341" t="s">
        <v>116</v>
      </c>
      <c r="C52" s="342"/>
      <c r="D52" s="84">
        <v>44</v>
      </c>
      <c r="E52" s="85">
        <v>126</v>
      </c>
      <c r="F52" s="81">
        <f>D52+E52</f>
        <v>170</v>
      </c>
      <c r="G52" s="339"/>
      <c r="H52" s="340"/>
      <c r="I52" s="87">
        <v>135</v>
      </c>
      <c r="J52" s="86">
        <f>D52+I52</f>
        <v>179</v>
      </c>
      <c r="K52" s="339"/>
      <c r="L52" s="340"/>
      <c r="M52" s="87">
        <v>88</v>
      </c>
      <c r="N52" s="86">
        <f>D52+M52</f>
        <v>132</v>
      </c>
      <c r="O52" s="339"/>
      <c r="P52" s="340"/>
      <c r="Q52" s="85">
        <v>125</v>
      </c>
      <c r="R52" s="86">
        <f>D52+Q52</f>
        <v>169</v>
      </c>
      <c r="S52" s="339"/>
      <c r="T52" s="340"/>
      <c r="U52" s="85">
        <v>106</v>
      </c>
      <c r="V52" s="86">
        <f>D52+U52</f>
        <v>150</v>
      </c>
      <c r="W52" s="339"/>
      <c r="X52" s="340"/>
      <c r="Y52" s="86">
        <f t="shared" si="1"/>
        <v>800</v>
      </c>
      <c r="Z52" s="87">
        <f>E52+I52+M52+Q52+U52</f>
        <v>580</v>
      </c>
      <c r="AA52" s="88">
        <f>AVERAGE(F52,J52,N52,R52,V52)</f>
        <v>160</v>
      </c>
      <c r="AB52" s="89">
        <f>AVERAGE(F52,J52,N52,R52,V52)-D52</f>
        <v>116</v>
      </c>
      <c r="AC52" s="332"/>
    </row>
    <row r="53" spans="2:29" s="63" customFormat="1" ht="48.75" customHeight="1">
      <c r="B53" s="344" t="s">
        <v>87</v>
      </c>
      <c r="C53" s="345"/>
      <c r="D53" s="64">
        <f>SUM(D54:D56)</f>
        <v>73</v>
      </c>
      <c r="E53" s="65">
        <f>SUM(E54:E56)</f>
        <v>431</v>
      </c>
      <c r="F53" s="93">
        <f>SUM(F54:F56)</f>
        <v>504</v>
      </c>
      <c r="G53" s="67">
        <f>F41</f>
        <v>582</v>
      </c>
      <c r="H53" s="68" t="str">
        <f>B41</f>
        <v>Toode</v>
      </c>
      <c r="I53" s="112">
        <f>SUM(I54:I56)</f>
        <v>394</v>
      </c>
      <c r="J53" s="70">
        <f>SUM(J54:J56)</f>
        <v>467</v>
      </c>
      <c r="K53" s="67">
        <f>J37</f>
        <v>538</v>
      </c>
      <c r="L53" s="68" t="str">
        <f>B37</f>
        <v>RMK Spordiklubi</v>
      </c>
      <c r="M53" s="73">
        <f>SUM(M54:M56)</f>
        <v>445</v>
      </c>
      <c r="N53" s="67">
        <f>SUM(N54:N56)</f>
        <v>518</v>
      </c>
      <c r="O53" s="67">
        <f>N57</f>
        <v>505</v>
      </c>
      <c r="P53" s="68" t="str">
        <f>B57</f>
        <v>Jeld Wen</v>
      </c>
      <c r="Q53" s="73">
        <f>SUM(Q54:Q56)</f>
        <v>493</v>
      </c>
      <c r="R53" s="67">
        <f>SUM(R54:R56)</f>
        <v>566</v>
      </c>
      <c r="S53" s="67">
        <f>R49</f>
        <v>530</v>
      </c>
      <c r="T53" s="68" t="str">
        <f>B49</f>
        <v>Rägavere vald</v>
      </c>
      <c r="U53" s="73">
        <f>SUM(U54:U56)</f>
        <v>526</v>
      </c>
      <c r="V53" s="67">
        <f>SUM(V54:V56)</f>
        <v>599</v>
      </c>
      <c r="W53" s="67">
        <f>V45</f>
        <v>469</v>
      </c>
      <c r="X53" s="68" t="str">
        <f>B45</f>
        <v>Maanteed</v>
      </c>
      <c r="Y53" s="74">
        <f t="shared" si="1"/>
        <v>2654</v>
      </c>
      <c r="Z53" s="72">
        <f>SUM(Z54:Z56)</f>
        <v>2289</v>
      </c>
      <c r="AA53" s="92">
        <f>AVERAGE(AA54,AA55,AA56)</f>
        <v>176.9333333333333</v>
      </c>
      <c r="AB53" s="76">
        <f>AVERAGE(AB54,AB55,AB56)</f>
        <v>152.6</v>
      </c>
      <c r="AC53" s="330">
        <f>G54+K54+O54+S54+W54</f>
        <v>3</v>
      </c>
    </row>
    <row r="54" spans="2:29" s="63" customFormat="1" ht="17.25" customHeight="1">
      <c r="B54" s="96" t="s">
        <v>181</v>
      </c>
      <c r="C54" s="97"/>
      <c r="D54" s="77">
        <v>46</v>
      </c>
      <c r="E54" s="80">
        <v>101</v>
      </c>
      <c r="F54" s="81">
        <f>D54+E54</f>
        <v>147</v>
      </c>
      <c r="G54" s="335">
        <v>0</v>
      </c>
      <c r="H54" s="336"/>
      <c r="I54" s="80">
        <v>116</v>
      </c>
      <c r="J54" s="79">
        <f>D54+I54</f>
        <v>162</v>
      </c>
      <c r="K54" s="335">
        <v>0</v>
      </c>
      <c r="L54" s="336"/>
      <c r="M54" s="80">
        <v>95</v>
      </c>
      <c r="N54" s="79">
        <f>D54+M54</f>
        <v>141</v>
      </c>
      <c r="O54" s="335">
        <v>1</v>
      </c>
      <c r="P54" s="336"/>
      <c r="Q54" s="78">
        <v>115</v>
      </c>
      <c r="R54" s="81">
        <f>D54+Q54</f>
        <v>161</v>
      </c>
      <c r="S54" s="335">
        <v>1</v>
      </c>
      <c r="T54" s="336"/>
      <c r="U54" s="78">
        <v>156</v>
      </c>
      <c r="V54" s="81">
        <f>D54+U54</f>
        <v>202</v>
      </c>
      <c r="W54" s="335">
        <v>1</v>
      </c>
      <c r="X54" s="336"/>
      <c r="Y54" s="79">
        <f t="shared" si="1"/>
        <v>813</v>
      </c>
      <c r="Z54" s="80">
        <f>E54+I54+M54+Q54+U54</f>
        <v>583</v>
      </c>
      <c r="AA54" s="82">
        <f>AVERAGE(F54,J54,N54,R54,V54)</f>
        <v>162.6</v>
      </c>
      <c r="AB54" s="83">
        <f>AVERAGE(F54,J54,N54,R54,V54)-D54</f>
        <v>116.6</v>
      </c>
      <c r="AC54" s="331"/>
    </row>
    <row r="55" spans="2:29" s="63" customFormat="1" ht="17.25" customHeight="1">
      <c r="B55" s="333" t="s">
        <v>232</v>
      </c>
      <c r="C55" s="334"/>
      <c r="D55" s="77">
        <v>23</v>
      </c>
      <c r="E55" s="78">
        <v>176</v>
      </c>
      <c r="F55" s="81">
        <f>D55+E55</f>
        <v>199</v>
      </c>
      <c r="G55" s="337"/>
      <c r="H55" s="338"/>
      <c r="I55" s="80">
        <v>143</v>
      </c>
      <c r="J55" s="79">
        <f>D55+I55</f>
        <v>166</v>
      </c>
      <c r="K55" s="337"/>
      <c r="L55" s="338"/>
      <c r="M55" s="80">
        <v>180</v>
      </c>
      <c r="N55" s="79">
        <f>D55+M55</f>
        <v>203</v>
      </c>
      <c r="O55" s="337"/>
      <c r="P55" s="338"/>
      <c r="Q55" s="78">
        <v>174</v>
      </c>
      <c r="R55" s="81">
        <f>D55+Q55</f>
        <v>197</v>
      </c>
      <c r="S55" s="337"/>
      <c r="T55" s="338"/>
      <c r="U55" s="78">
        <v>181</v>
      </c>
      <c r="V55" s="81">
        <f>D55+U55</f>
        <v>204</v>
      </c>
      <c r="W55" s="337"/>
      <c r="X55" s="338"/>
      <c r="Y55" s="79">
        <f t="shared" si="1"/>
        <v>969</v>
      </c>
      <c r="Z55" s="80">
        <f>E55+I55+M55+Q55+U55</f>
        <v>854</v>
      </c>
      <c r="AA55" s="82">
        <f>AVERAGE(F55,J55,N55,R55,V55)</f>
        <v>193.8</v>
      </c>
      <c r="AB55" s="83">
        <f>AVERAGE(F55,J55,N55,R55,V55)-D55</f>
        <v>170.8</v>
      </c>
      <c r="AC55" s="331"/>
    </row>
    <row r="56" spans="2:29" s="63" customFormat="1" ht="17.25" customHeight="1" thickBot="1">
      <c r="B56" s="341" t="s">
        <v>182</v>
      </c>
      <c r="C56" s="342"/>
      <c r="D56" s="84">
        <v>4</v>
      </c>
      <c r="E56" s="85">
        <v>154</v>
      </c>
      <c r="F56" s="81">
        <f>D56+E56</f>
        <v>158</v>
      </c>
      <c r="G56" s="339"/>
      <c r="H56" s="340"/>
      <c r="I56" s="87">
        <v>135</v>
      </c>
      <c r="J56" s="86">
        <f>D56+I56</f>
        <v>139</v>
      </c>
      <c r="K56" s="339"/>
      <c r="L56" s="340"/>
      <c r="M56" s="87">
        <v>170</v>
      </c>
      <c r="N56" s="86">
        <f>D56+M56</f>
        <v>174</v>
      </c>
      <c r="O56" s="339"/>
      <c r="P56" s="340"/>
      <c r="Q56" s="85">
        <v>204</v>
      </c>
      <c r="R56" s="86">
        <f>D56+Q56</f>
        <v>208</v>
      </c>
      <c r="S56" s="339"/>
      <c r="T56" s="340"/>
      <c r="U56" s="85">
        <v>189</v>
      </c>
      <c r="V56" s="86">
        <f>D56+U56</f>
        <v>193</v>
      </c>
      <c r="W56" s="339"/>
      <c r="X56" s="340"/>
      <c r="Y56" s="86">
        <f t="shared" si="1"/>
        <v>872</v>
      </c>
      <c r="Z56" s="87">
        <f>E56+I56+M56+Q56+U56</f>
        <v>852</v>
      </c>
      <c r="AA56" s="88">
        <f>AVERAGE(F56,J56,N56,R56,V56)</f>
        <v>174.4</v>
      </c>
      <c r="AB56" s="89">
        <f>AVERAGE(F56,J56,N56,R56,V56)-D56</f>
        <v>170.4</v>
      </c>
      <c r="AC56" s="332"/>
    </row>
    <row r="57" spans="2:29" s="63" customFormat="1" ht="49.5" customHeight="1">
      <c r="B57" s="328" t="s">
        <v>86</v>
      </c>
      <c r="C57" s="329"/>
      <c r="D57" s="64">
        <f>SUM(D58:D60)</f>
        <v>114</v>
      </c>
      <c r="E57" s="65">
        <f>SUM(E58:E60)</f>
        <v>350</v>
      </c>
      <c r="F57" s="93">
        <f>SUM(F58:F60)</f>
        <v>464</v>
      </c>
      <c r="G57" s="93">
        <f>F37</f>
        <v>479</v>
      </c>
      <c r="H57" s="71" t="str">
        <f>B37</f>
        <v>RMK Spordiklubi</v>
      </c>
      <c r="I57" s="69">
        <f>SUM(I58:I60)</f>
        <v>377</v>
      </c>
      <c r="J57" s="70">
        <f>SUM(J58:J60)</f>
        <v>491</v>
      </c>
      <c r="K57" s="67">
        <f>J45</f>
        <v>545</v>
      </c>
      <c r="L57" s="68" t="str">
        <f>B45</f>
        <v>Maanteed</v>
      </c>
      <c r="M57" s="73">
        <f>SUM(M58:M60)</f>
        <v>391</v>
      </c>
      <c r="N57" s="67">
        <f>SUM(N58:N60)</f>
        <v>505</v>
      </c>
      <c r="O57" s="67">
        <f>N53</f>
        <v>518</v>
      </c>
      <c r="P57" s="68" t="str">
        <f>B53</f>
        <v>Maja</v>
      </c>
      <c r="Q57" s="73">
        <f>SUM(Q58:Q60)</f>
        <v>381</v>
      </c>
      <c r="R57" s="67">
        <f>SUM(R58:R60)</f>
        <v>495</v>
      </c>
      <c r="S57" s="67">
        <f>R41</f>
        <v>560</v>
      </c>
      <c r="T57" s="68" t="str">
        <f>B41</f>
        <v>Toode</v>
      </c>
      <c r="U57" s="73">
        <f>SUM(U58:U60)</f>
        <v>428</v>
      </c>
      <c r="V57" s="67">
        <f>SUM(V58:V60)</f>
        <v>542</v>
      </c>
      <c r="W57" s="67">
        <f>V49</f>
        <v>498</v>
      </c>
      <c r="X57" s="68" t="str">
        <f>B49</f>
        <v>Rägavere vald</v>
      </c>
      <c r="Y57" s="74">
        <f t="shared" si="1"/>
        <v>2497</v>
      </c>
      <c r="Z57" s="72">
        <f>SUM(Z58:Z60)</f>
        <v>1927</v>
      </c>
      <c r="AA57" s="92">
        <f>AVERAGE(AA58,AA59,AA60)</f>
        <v>166.46666666666667</v>
      </c>
      <c r="AB57" s="76">
        <f>AVERAGE(AB58,AB59,AB60)</f>
        <v>128.46666666666667</v>
      </c>
      <c r="AC57" s="330">
        <f>G58+K58+O58+S58+W58</f>
        <v>1</v>
      </c>
    </row>
    <row r="58" spans="2:29" s="63" customFormat="1" ht="17.25" customHeight="1">
      <c r="B58" s="333" t="s">
        <v>163</v>
      </c>
      <c r="C58" s="334"/>
      <c r="D58" s="77">
        <v>60</v>
      </c>
      <c r="E58" s="78">
        <v>78</v>
      </c>
      <c r="F58" s="81">
        <f>D58+E58</f>
        <v>138</v>
      </c>
      <c r="G58" s="335">
        <v>0</v>
      </c>
      <c r="H58" s="336"/>
      <c r="I58" s="80">
        <v>129</v>
      </c>
      <c r="J58" s="79">
        <f>D58+I58</f>
        <v>189</v>
      </c>
      <c r="K58" s="335">
        <v>0</v>
      </c>
      <c r="L58" s="336"/>
      <c r="M58" s="80">
        <v>90</v>
      </c>
      <c r="N58" s="79">
        <f>D58+M58</f>
        <v>150</v>
      </c>
      <c r="O58" s="335">
        <v>0</v>
      </c>
      <c r="P58" s="336"/>
      <c r="Q58" s="78">
        <v>98</v>
      </c>
      <c r="R58" s="81">
        <f>D58+Q58</f>
        <v>158</v>
      </c>
      <c r="S58" s="335">
        <v>0</v>
      </c>
      <c r="T58" s="336"/>
      <c r="U58" s="78">
        <v>109</v>
      </c>
      <c r="V58" s="81">
        <f>D58+U58</f>
        <v>169</v>
      </c>
      <c r="W58" s="335">
        <v>1</v>
      </c>
      <c r="X58" s="336"/>
      <c r="Y58" s="79">
        <f>F58+J58+N58+R58+V58</f>
        <v>804</v>
      </c>
      <c r="Z58" s="80">
        <f>E58+I58+M58+Q58+U58</f>
        <v>504</v>
      </c>
      <c r="AA58" s="82">
        <f>AVERAGE(F58,J58,N58,R58,V58)</f>
        <v>160.8</v>
      </c>
      <c r="AB58" s="83">
        <f>AVERAGE(F58,J58,N58,R58,V58)-D58</f>
        <v>100.80000000000001</v>
      </c>
      <c r="AC58" s="331"/>
    </row>
    <row r="59" spans="2:29" s="63" customFormat="1" ht="17.25" customHeight="1">
      <c r="B59" s="333" t="s">
        <v>164</v>
      </c>
      <c r="C59" s="334"/>
      <c r="D59" s="77">
        <v>32</v>
      </c>
      <c r="E59" s="78">
        <v>125</v>
      </c>
      <c r="F59" s="81">
        <f>D59+E59</f>
        <v>157</v>
      </c>
      <c r="G59" s="337"/>
      <c r="H59" s="338"/>
      <c r="I59" s="80">
        <v>121</v>
      </c>
      <c r="J59" s="79">
        <f>D59+I59</f>
        <v>153</v>
      </c>
      <c r="K59" s="337"/>
      <c r="L59" s="338"/>
      <c r="M59" s="80">
        <v>130</v>
      </c>
      <c r="N59" s="79">
        <f>D59+M59</f>
        <v>162</v>
      </c>
      <c r="O59" s="337"/>
      <c r="P59" s="338"/>
      <c r="Q59" s="78">
        <v>115</v>
      </c>
      <c r="R59" s="81">
        <f>D59+Q59</f>
        <v>147</v>
      </c>
      <c r="S59" s="337"/>
      <c r="T59" s="338"/>
      <c r="U59" s="78">
        <v>146</v>
      </c>
      <c r="V59" s="81">
        <f>D59+U59</f>
        <v>178</v>
      </c>
      <c r="W59" s="337"/>
      <c r="X59" s="338"/>
      <c r="Y59" s="79">
        <f>F59+J59+N59+R59+V59</f>
        <v>797</v>
      </c>
      <c r="Z59" s="80">
        <f>E59+I59+M59+Q59+U59</f>
        <v>637</v>
      </c>
      <c r="AA59" s="82">
        <f>AVERAGE(F59,J59,N59,R59,V59)</f>
        <v>159.4</v>
      </c>
      <c r="AB59" s="83">
        <f>AVERAGE(F59,J59,N59,R59,V59)-D59</f>
        <v>127.4</v>
      </c>
      <c r="AC59" s="331"/>
    </row>
    <row r="60" spans="2:29" s="63" customFormat="1" ht="17.25" customHeight="1" thickBot="1">
      <c r="B60" s="341" t="s">
        <v>162</v>
      </c>
      <c r="C60" s="342"/>
      <c r="D60" s="84">
        <v>22</v>
      </c>
      <c r="E60" s="85">
        <v>147</v>
      </c>
      <c r="F60" s="86">
        <f>D60+E60</f>
        <v>169</v>
      </c>
      <c r="G60" s="339"/>
      <c r="H60" s="340"/>
      <c r="I60" s="87">
        <v>127</v>
      </c>
      <c r="J60" s="86">
        <f>D60+I60</f>
        <v>149</v>
      </c>
      <c r="K60" s="339"/>
      <c r="L60" s="340"/>
      <c r="M60" s="87">
        <v>171</v>
      </c>
      <c r="N60" s="86">
        <f>D60+M60</f>
        <v>193</v>
      </c>
      <c r="O60" s="339"/>
      <c r="P60" s="340"/>
      <c r="Q60" s="87">
        <v>168</v>
      </c>
      <c r="R60" s="86">
        <f>D60+Q60</f>
        <v>190</v>
      </c>
      <c r="S60" s="339"/>
      <c r="T60" s="340"/>
      <c r="U60" s="87">
        <v>173</v>
      </c>
      <c r="V60" s="86">
        <f>D60+U60</f>
        <v>195</v>
      </c>
      <c r="W60" s="339"/>
      <c r="X60" s="340"/>
      <c r="Y60" s="86">
        <f>F60+J60+N60+R60+V60</f>
        <v>896</v>
      </c>
      <c r="Z60" s="87">
        <f>E60+I60+M60+Q60+U60</f>
        <v>786</v>
      </c>
      <c r="AA60" s="88">
        <f>AVERAGE(F60,J60,N60,R60,V60)</f>
        <v>179.2</v>
      </c>
      <c r="AB60" s="89">
        <f>AVERAGE(F60,J60,N60,R60,V60)-D60</f>
        <v>157.2</v>
      </c>
      <c r="AC60" s="332"/>
    </row>
    <row r="61" spans="2:29" s="63" customFormat="1" ht="17.25" customHeight="1">
      <c r="B61" s="115"/>
      <c r="C61" s="115"/>
      <c r="D61" s="100"/>
      <c r="E61" s="101"/>
      <c r="F61" s="102"/>
      <c r="G61" s="103"/>
      <c r="H61" s="103"/>
      <c r="I61" s="101"/>
      <c r="J61" s="102"/>
      <c r="K61" s="103"/>
      <c r="L61" s="103"/>
      <c r="M61" s="101"/>
      <c r="N61" s="102"/>
      <c r="O61" s="103"/>
      <c r="P61" s="103"/>
      <c r="Q61" s="101"/>
      <c r="R61" s="102"/>
      <c r="S61" s="103"/>
      <c r="T61" s="103"/>
      <c r="U61" s="101"/>
      <c r="V61" s="102"/>
      <c r="W61" s="103"/>
      <c r="X61" s="103"/>
      <c r="Y61" s="102"/>
      <c r="Z61" s="113"/>
      <c r="AA61" s="105"/>
      <c r="AB61" s="104"/>
      <c r="AC61" s="106"/>
    </row>
    <row r="62" spans="2:29" ht="40.5" customHeight="1">
      <c r="B62" s="1"/>
      <c r="C62" s="1"/>
      <c r="D62" s="1"/>
      <c r="E62" s="42"/>
      <c r="F62" s="4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3.5" customHeight="1">
      <c r="B63" s="234"/>
      <c r="C63" s="232"/>
      <c r="D63" s="1"/>
      <c r="E63" s="42"/>
      <c r="F63" s="358" t="s">
        <v>221</v>
      </c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1"/>
      <c r="T63" s="1"/>
      <c r="U63" s="1"/>
      <c r="V63" s="1"/>
      <c r="W63" s="359" t="s">
        <v>59</v>
      </c>
      <c r="X63" s="359"/>
      <c r="Y63" s="359"/>
      <c r="Z63" s="359"/>
      <c r="AA63" s="1"/>
      <c r="AB63" s="1"/>
      <c r="AC63" s="1"/>
    </row>
    <row r="64" spans="2:29" ht="24.75" customHeight="1" thickBot="1">
      <c r="B64" s="234" t="s">
        <v>93</v>
      </c>
      <c r="C64" s="232"/>
      <c r="D64" s="1"/>
      <c r="E64" s="42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1"/>
      <c r="T64" s="1"/>
      <c r="U64" s="1"/>
      <c r="V64" s="1"/>
      <c r="W64" s="360"/>
      <c r="X64" s="360"/>
      <c r="Y64" s="360"/>
      <c r="Z64" s="360"/>
      <c r="AA64" s="1"/>
      <c r="AB64" s="1"/>
      <c r="AC64" s="1"/>
    </row>
    <row r="65" spans="2:29" s="44" customFormat="1" ht="17.25" customHeight="1">
      <c r="B65" s="367" t="s">
        <v>1</v>
      </c>
      <c r="C65" s="368"/>
      <c r="D65" s="117" t="s">
        <v>31</v>
      </c>
      <c r="E65" s="116"/>
      <c r="F65" s="48" t="s">
        <v>35</v>
      </c>
      <c r="G65" s="352" t="s">
        <v>36</v>
      </c>
      <c r="H65" s="352"/>
      <c r="I65" s="48"/>
      <c r="J65" s="48" t="s">
        <v>37</v>
      </c>
      <c r="K65" s="352" t="s">
        <v>36</v>
      </c>
      <c r="L65" s="352"/>
      <c r="M65" s="48"/>
      <c r="N65" s="48" t="s">
        <v>38</v>
      </c>
      <c r="O65" s="352" t="s">
        <v>36</v>
      </c>
      <c r="P65" s="352"/>
      <c r="Q65" s="48"/>
      <c r="R65" s="48" t="s">
        <v>39</v>
      </c>
      <c r="S65" s="352" t="s">
        <v>36</v>
      </c>
      <c r="T65" s="352"/>
      <c r="U65" s="49"/>
      <c r="V65" s="48" t="s">
        <v>40</v>
      </c>
      <c r="W65" s="352" t="s">
        <v>36</v>
      </c>
      <c r="X65" s="352"/>
      <c r="Y65" s="48" t="s">
        <v>41</v>
      </c>
      <c r="Z65" s="50"/>
      <c r="AA65" s="108" t="s">
        <v>42</v>
      </c>
      <c r="AB65" s="52" t="s">
        <v>43</v>
      </c>
      <c r="AC65" s="53" t="s">
        <v>41</v>
      </c>
    </row>
    <row r="66" spans="2:29" s="44" customFormat="1" ht="17.25" customHeight="1" thickBot="1">
      <c r="B66" s="353" t="s">
        <v>44</v>
      </c>
      <c r="C66" s="354"/>
      <c r="D66" s="119"/>
      <c r="E66" s="118"/>
      <c r="F66" s="55" t="s">
        <v>45</v>
      </c>
      <c r="G66" s="355" t="s">
        <v>46</v>
      </c>
      <c r="H66" s="355"/>
      <c r="I66" s="55"/>
      <c r="J66" s="55" t="s">
        <v>45</v>
      </c>
      <c r="K66" s="355" t="s">
        <v>46</v>
      </c>
      <c r="L66" s="355"/>
      <c r="M66" s="55"/>
      <c r="N66" s="55" t="s">
        <v>45</v>
      </c>
      <c r="O66" s="355" t="s">
        <v>46</v>
      </c>
      <c r="P66" s="355"/>
      <c r="Q66" s="55"/>
      <c r="R66" s="55" t="s">
        <v>45</v>
      </c>
      <c r="S66" s="355" t="s">
        <v>46</v>
      </c>
      <c r="T66" s="355"/>
      <c r="U66" s="57"/>
      <c r="V66" s="55" t="s">
        <v>45</v>
      </c>
      <c r="W66" s="355" t="s">
        <v>46</v>
      </c>
      <c r="X66" s="355"/>
      <c r="Y66" s="55" t="s">
        <v>45</v>
      </c>
      <c r="Z66" s="59" t="s">
        <v>47</v>
      </c>
      <c r="AA66" s="60" t="s">
        <v>48</v>
      </c>
      <c r="AB66" s="61" t="s">
        <v>49</v>
      </c>
      <c r="AC66" s="120" t="s">
        <v>50</v>
      </c>
    </row>
    <row r="67" spans="2:29" s="63" customFormat="1" ht="49.5" customHeight="1">
      <c r="B67" s="344" t="s">
        <v>155</v>
      </c>
      <c r="C67" s="345"/>
      <c r="D67" s="90">
        <f>SUM(D68:D70)</f>
        <v>109</v>
      </c>
      <c r="E67" s="65">
        <f>SUM(E68:E70)</f>
        <v>466</v>
      </c>
      <c r="F67" s="66">
        <f>SUM(F68:F70)</f>
        <v>575</v>
      </c>
      <c r="G67" s="67">
        <f>F87</f>
        <v>527</v>
      </c>
      <c r="H67" s="68" t="str">
        <f>B87</f>
        <v>Rakvere Soojus</v>
      </c>
      <c r="I67" s="112">
        <f>SUM(I68:I70)</f>
        <v>460</v>
      </c>
      <c r="J67" s="70">
        <f>SUM(J68:J70)</f>
        <v>569</v>
      </c>
      <c r="K67" s="70">
        <f>J83</f>
        <v>511</v>
      </c>
      <c r="L67" s="68" t="str">
        <f>B83</f>
        <v>Club Tallinn</v>
      </c>
      <c r="M67" s="73">
        <f>SUM(M68:M70)</f>
        <v>450</v>
      </c>
      <c r="N67" s="67">
        <f>SUM(N68:N70)</f>
        <v>559</v>
      </c>
      <c r="O67" s="67">
        <f>N79</f>
        <v>587</v>
      </c>
      <c r="P67" s="68" t="str">
        <f>B79</f>
        <v>Latestoil</v>
      </c>
      <c r="Q67" s="73">
        <f>SUM(Q68:Q70)</f>
        <v>421</v>
      </c>
      <c r="R67" s="67">
        <f>SUM(R68:R70)</f>
        <v>530</v>
      </c>
      <c r="S67" s="67">
        <f>R75</f>
        <v>605</v>
      </c>
      <c r="T67" s="68" t="str">
        <f>B75</f>
        <v>O Kõrts</v>
      </c>
      <c r="U67" s="73">
        <f>SUM(U68:U70)</f>
        <v>381</v>
      </c>
      <c r="V67" s="67">
        <f>SUM(V68:V70)</f>
        <v>490</v>
      </c>
      <c r="W67" s="67">
        <f>V71</f>
        <v>522</v>
      </c>
      <c r="X67" s="68" t="str">
        <f>B71</f>
        <v>Wiru Auto</v>
      </c>
      <c r="Y67" s="91">
        <f aca="true" t="shared" si="2" ref="Y67:Y87">F67+J67+N67+R67+V67</f>
        <v>2723</v>
      </c>
      <c r="Z67" s="73">
        <f>SUM(Z68:Z70)</f>
        <v>2178</v>
      </c>
      <c r="AA67" s="75">
        <f>AVERAGE(AA68,AA69,AA70)</f>
        <v>181.53333333333333</v>
      </c>
      <c r="AB67" s="121">
        <f>AVERAGE(AB68,AB69,AB70)</f>
        <v>145.20000000000002</v>
      </c>
      <c r="AC67" s="331">
        <f>G68+K68+O68+S68+W68</f>
        <v>2</v>
      </c>
    </row>
    <row r="68" spans="2:29" s="63" customFormat="1" ht="17.25" customHeight="1">
      <c r="B68" s="333" t="s">
        <v>166</v>
      </c>
      <c r="C68" s="334"/>
      <c r="D68" s="77">
        <v>35</v>
      </c>
      <c r="E68" s="78">
        <v>122</v>
      </c>
      <c r="F68" s="81">
        <f>D68+E68</f>
        <v>157</v>
      </c>
      <c r="G68" s="335">
        <v>1</v>
      </c>
      <c r="H68" s="336"/>
      <c r="I68" s="80">
        <v>111</v>
      </c>
      <c r="J68" s="79">
        <f>D68+I68</f>
        <v>146</v>
      </c>
      <c r="K68" s="335">
        <v>1</v>
      </c>
      <c r="L68" s="336"/>
      <c r="M68" s="80">
        <v>115</v>
      </c>
      <c r="N68" s="79">
        <f>D68+M68</f>
        <v>150</v>
      </c>
      <c r="O68" s="335">
        <v>0</v>
      </c>
      <c r="P68" s="336"/>
      <c r="Q68" s="80">
        <v>146</v>
      </c>
      <c r="R68" s="81">
        <f>D68+Q68</f>
        <v>181</v>
      </c>
      <c r="S68" s="335">
        <v>0</v>
      </c>
      <c r="T68" s="336"/>
      <c r="U68" s="78">
        <v>120</v>
      </c>
      <c r="V68" s="81">
        <f>D68+U68</f>
        <v>155</v>
      </c>
      <c r="W68" s="335">
        <v>0</v>
      </c>
      <c r="X68" s="336"/>
      <c r="Y68" s="79">
        <f>F68+J68+N68+R68+V68</f>
        <v>789</v>
      </c>
      <c r="Z68" s="80">
        <f>E68+I68+M68+Q68+U68</f>
        <v>614</v>
      </c>
      <c r="AA68" s="82">
        <f>AVERAGE(F68,J68,N68,R68,V68)</f>
        <v>157.8</v>
      </c>
      <c r="AB68" s="83">
        <f>AVERAGE(F68,J68,N68,R68,V68)-D68</f>
        <v>122.80000000000001</v>
      </c>
      <c r="AC68" s="331"/>
    </row>
    <row r="69" spans="2:29" s="63" customFormat="1" ht="17.25" customHeight="1">
      <c r="B69" s="333" t="s">
        <v>167</v>
      </c>
      <c r="C69" s="334"/>
      <c r="D69" s="77">
        <v>40</v>
      </c>
      <c r="E69" s="78">
        <v>172</v>
      </c>
      <c r="F69" s="81">
        <f>D69+E69</f>
        <v>212</v>
      </c>
      <c r="G69" s="337"/>
      <c r="H69" s="338"/>
      <c r="I69" s="80">
        <v>174</v>
      </c>
      <c r="J69" s="79">
        <f>D69+I69</f>
        <v>214</v>
      </c>
      <c r="K69" s="337"/>
      <c r="L69" s="338"/>
      <c r="M69" s="80">
        <v>164</v>
      </c>
      <c r="N69" s="79">
        <f>D69+M69</f>
        <v>204</v>
      </c>
      <c r="O69" s="337"/>
      <c r="P69" s="338"/>
      <c r="Q69" s="78">
        <v>151</v>
      </c>
      <c r="R69" s="81">
        <f>D69+Q69</f>
        <v>191</v>
      </c>
      <c r="S69" s="337"/>
      <c r="T69" s="338"/>
      <c r="U69" s="78">
        <v>121</v>
      </c>
      <c r="V69" s="81">
        <f>D69+U69</f>
        <v>161</v>
      </c>
      <c r="W69" s="337"/>
      <c r="X69" s="338"/>
      <c r="Y69" s="79">
        <f t="shared" si="2"/>
        <v>982</v>
      </c>
      <c r="Z69" s="80">
        <f>E69+I69+M69+Q69+U69</f>
        <v>782</v>
      </c>
      <c r="AA69" s="82">
        <f>AVERAGE(F69,J69,N69,R69,V69)</f>
        <v>196.4</v>
      </c>
      <c r="AB69" s="83">
        <f>AVERAGE(F69,J69,N69,R69,V69)-D69</f>
        <v>156.4</v>
      </c>
      <c r="AC69" s="331"/>
    </row>
    <row r="70" spans="2:29" s="63" customFormat="1" ht="17.25" customHeight="1" thickBot="1">
      <c r="B70" s="341" t="s">
        <v>165</v>
      </c>
      <c r="C70" s="342"/>
      <c r="D70" s="124">
        <v>34</v>
      </c>
      <c r="E70" s="85">
        <v>172</v>
      </c>
      <c r="F70" s="81">
        <f>D70+E70</f>
        <v>206</v>
      </c>
      <c r="G70" s="339"/>
      <c r="H70" s="340"/>
      <c r="I70" s="87">
        <v>175</v>
      </c>
      <c r="J70" s="79">
        <f>D70+I70</f>
        <v>209</v>
      </c>
      <c r="K70" s="339"/>
      <c r="L70" s="340"/>
      <c r="M70" s="80">
        <v>171</v>
      </c>
      <c r="N70" s="79">
        <f>D70+M70</f>
        <v>205</v>
      </c>
      <c r="O70" s="339"/>
      <c r="P70" s="340"/>
      <c r="Q70" s="78">
        <v>124</v>
      </c>
      <c r="R70" s="86">
        <f>D70+Q70</f>
        <v>158</v>
      </c>
      <c r="S70" s="339"/>
      <c r="T70" s="340"/>
      <c r="U70" s="78">
        <v>140</v>
      </c>
      <c r="V70" s="81">
        <f>D70+U70</f>
        <v>174</v>
      </c>
      <c r="W70" s="339"/>
      <c r="X70" s="340"/>
      <c r="Y70" s="86">
        <f>F70+J70+N70+R70+V70</f>
        <v>952</v>
      </c>
      <c r="Z70" s="87">
        <f>E70+I70+M70+Q70+U70</f>
        <v>782</v>
      </c>
      <c r="AA70" s="88">
        <f>AVERAGE(F70,J70,N70,R70,V70)</f>
        <v>190.4</v>
      </c>
      <c r="AB70" s="89">
        <f>AVERAGE(F70,J70,N70,R70,V70)-D70</f>
        <v>156.4</v>
      </c>
      <c r="AC70" s="332"/>
    </row>
    <row r="71" spans="2:29" s="63" customFormat="1" ht="49.5" customHeight="1">
      <c r="B71" s="343" t="s">
        <v>75</v>
      </c>
      <c r="C71" s="323"/>
      <c r="D71" s="64">
        <f>SUM(D72:D74)</f>
        <v>98</v>
      </c>
      <c r="E71" s="110">
        <f>SUM(E72:E74)</f>
        <v>411</v>
      </c>
      <c r="F71" s="93">
        <f>SUM(F72:F74)</f>
        <v>509</v>
      </c>
      <c r="G71" s="93">
        <f>F83</f>
        <v>481</v>
      </c>
      <c r="H71" s="71" t="str">
        <f>B83</f>
        <v>Club Tallinn</v>
      </c>
      <c r="I71" s="65">
        <f>SUM(I72:I74)</f>
        <v>485</v>
      </c>
      <c r="J71" s="93">
        <f>SUM(J72:J74)</f>
        <v>583</v>
      </c>
      <c r="K71" s="93">
        <f>J79</f>
        <v>561</v>
      </c>
      <c r="L71" s="71" t="str">
        <f>B79</f>
        <v>Latestoil</v>
      </c>
      <c r="M71" s="72">
        <f>SUM(M72:M74)</f>
        <v>461</v>
      </c>
      <c r="N71" s="94">
        <f>SUM(N72:N74)</f>
        <v>559</v>
      </c>
      <c r="O71" s="93">
        <f>N75</f>
        <v>614</v>
      </c>
      <c r="P71" s="71" t="str">
        <f>B75</f>
        <v>O Kõrts</v>
      </c>
      <c r="Q71" s="72">
        <f>SUM(Q72:Q74)</f>
        <v>508</v>
      </c>
      <c r="R71" s="67">
        <f>SUM(R72:R74)</f>
        <v>606</v>
      </c>
      <c r="S71" s="93">
        <f>R87</f>
        <v>535</v>
      </c>
      <c r="T71" s="71" t="str">
        <f>B87</f>
        <v>Rakvere Soojus</v>
      </c>
      <c r="U71" s="72">
        <f>SUM(U72:U74)</f>
        <v>424</v>
      </c>
      <c r="V71" s="95">
        <f>SUM(V72:V74)</f>
        <v>522</v>
      </c>
      <c r="W71" s="93">
        <f>V67</f>
        <v>490</v>
      </c>
      <c r="X71" s="71" t="str">
        <f>B67</f>
        <v>Taaravainu</v>
      </c>
      <c r="Y71" s="74">
        <f>F71+J71+N71+R71+V71</f>
        <v>2779</v>
      </c>
      <c r="Z71" s="72">
        <f>SUM(Z72:Z74)</f>
        <v>2289</v>
      </c>
      <c r="AA71" s="92">
        <f>AVERAGE(AA72,AA73,AA74)</f>
        <v>185.26666666666665</v>
      </c>
      <c r="AB71" s="76">
        <f>AVERAGE(AB72,AB73,AB74)</f>
        <v>152.6</v>
      </c>
      <c r="AC71" s="330">
        <f>G72+K72+O72+S72+W72</f>
        <v>4</v>
      </c>
    </row>
    <row r="72" spans="2:29" s="63" customFormat="1" ht="17.25" customHeight="1">
      <c r="B72" s="333" t="s">
        <v>157</v>
      </c>
      <c r="C72" s="334"/>
      <c r="D72" s="77">
        <v>36</v>
      </c>
      <c r="E72" s="78">
        <v>125</v>
      </c>
      <c r="F72" s="81">
        <f>D72+E72</f>
        <v>161</v>
      </c>
      <c r="G72" s="335">
        <v>1</v>
      </c>
      <c r="H72" s="336"/>
      <c r="I72" s="80">
        <v>131</v>
      </c>
      <c r="J72" s="79">
        <f>D72+I72</f>
        <v>167</v>
      </c>
      <c r="K72" s="335">
        <v>1</v>
      </c>
      <c r="L72" s="336"/>
      <c r="M72" s="80">
        <v>154</v>
      </c>
      <c r="N72" s="79">
        <f>D72+M72</f>
        <v>190</v>
      </c>
      <c r="O72" s="335">
        <v>0</v>
      </c>
      <c r="P72" s="336"/>
      <c r="Q72" s="78">
        <v>156</v>
      </c>
      <c r="R72" s="81">
        <f>D72+Q72</f>
        <v>192</v>
      </c>
      <c r="S72" s="335">
        <v>1</v>
      </c>
      <c r="T72" s="336"/>
      <c r="U72" s="78">
        <v>111</v>
      </c>
      <c r="V72" s="81">
        <f>D72+U72</f>
        <v>147</v>
      </c>
      <c r="W72" s="335">
        <v>1</v>
      </c>
      <c r="X72" s="336"/>
      <c r="Y72" s="79">
        <f t="shared" si="2"/>
        <v>857</v>
      </c>
      <c r="Z72" s="80">
        <f>E72+I72+M72+Q72+U72</f>
        <v>677</v>
      </c>
      <c r="AA72" s="82">
        <f>AVERAGE(F72,J72,N72,R72,V72)</f>
        <v>171.4</v>
      </c>
      <c r="AB72" s="83">
        <f>AVERAGE(F72,J72,N72,R72,V72)-D72</f>
        <v>135.4</v>
      </c>
      <c r="AC72" s="331"/>
    </row>
    <row r="73" spans="2:29" s="63" customFormat="1" ht="17.25" customHeight="1">
      <c r="B73" s="333" t="s">
        <v>156</v>
      </c>
      <c r="C73" s="334"/>
      <c r="D73" s="77">
        <v>40</v>
      </c>
      <c r="E73" s="78">
        <v>150</v>
      </c>
      <c r="F73" s="81">
        <f>D73+E73</f>
        <v>190</v>
      </c>
      <c r="G73" s="337"/>
      <c r="H73" s="338"/>
      <c r="I73" s="80">
        <v>158</v>
      </c>
      <c r="J73" s="79">
        <f>D73+I73</f>
        <v>198</v>
      </c>
      <c r="K73" s="337"/>
      <c r="L73" s="338"/>
      <c r="M73" s="80">
        <v>146</v>
      </c>
      <c r="N73" s="79">
        <f>D73+M73</f>
        <v>186</v>
      </c>
      <c r="O73" s="337"/>
      <c r="P73" s="338"/>
      <c r="Q73" s="78">
        <v>177</v>
      </c>
      <c r="R73" s="81">
        <f>D73+Q73</f>
        <v>217</v>
      </c>
      <c r="S73" s="337"/>
      <c r="T73" s="338"/>
      <c r="U73" s="78">
        <v>145</v>
      </c>
      <c r="V73" s="81">
        <f>D73+U73</f>
        <v>185</v>
      </c>
      <c r="W73" s="337"/>
      <c r="X73" s="338"/>
      <c r="Y73" s="79">
        <f t="shared" si="2"/>
        <v>976</v>
      </c>
      <c r="Z73" s="80">
        <f>E73+I73+M73+Q73+U73</f>
        <v>776</v>
      </c>
      <c r="AA73" s="82">
        <f>AVERAGE(F73,J73,N73,R73,V73)</f>
        <v>195.2</v>
      </c>
      <c r="AB73" s="83">
        <f>AVERAGE(F73,J73,N73,R73,V73)-D73</f>
        <v>155.2</v>
      </c>
      <c r="AC73" s="331"/>
    </row>
    <row r="74" spans="2:29" s="63" customFormat="1" ht="17.25" customHeight="1" thickBot="1">
      <c r="B74" s="341" t="s">
        <v>158</v>
      </c>
      <c r="C74" s="342"/>
      <c r="D74" s="77">
        <v>22</v>
      </c>
      <c r="E74" s="85">
        <v>136</v>
      </c>
      <c r="F74" s="81">
        <f>D74+E74</f>
        <v>158</v>
      </c>
      <c r="G74" s="339"/>
      <c r="H74" s="340"/>
      <c r="I74" s="87">
        <v>196</v>
      </c>
      <c r="J74" s="79">
        <f>D74+I74</f>
        <v>218</v>
      </c>
      <c r="K74" s="339"/>
      <c r="L74" s="340"/>
      <c r="M74" s="80">
        <v>161</v>
      </c>
      <c r="N74" s="79">
        <f>D74+M74</f>
        <v>183</v>
      </c>
      <c r="O74" s="339"/>
      <c r="P74" s="340"/>
      <c r="Q74" s="78">
        <v>175</v>
      </c>
      <c r="R74" s="81">
        <f>D74+Q74</f>
        <v>197</v>
      </c>
      <c r="S74" s="339"/>
      <c r="T74" s="340"/>
      <c r="U74" s="78">
        <v>168</v>
      </c>
      <c r="V74" s="81">
        <f>D74+U74</f>
        <v>190</v>
      </c>
      <c r="W74" s="339"/>
      <c r="X74" s="340"/>
      <c r="Y74" s="86">
        <f t="shared" si="2"/>
        <v>946</v>
      </c>
      <c r="Z74" s="87">
        <f>E74+I74+M74+Q74+U74</f>
        <v>836</v>
      </c>
      <c r="AA74" s="88">
        <f>AVERAGE(F74,J74,N74,R74,V74)</f>
        <v>189.2</v>
      </c>
      <c r="AB74" s="89">
        <f>AVERAGE(F74,J74,N74,R74,V74)-D74</f>
        <v>167.2</v>
      </c>
      <c r="AC74" s="332"/>
    </row>
    <row r="75" spans="2:29" s="63" customFormat="1" ht="49.5" customHeight="1">
      <c r="B75" s="346" t="s">
        <v>112</v>
      </c>
      <c r="C75" s="347"/>
      <c r="D75" s="64">
        <f>SUM(D76:D78)</f>
        <v>96</v>
      </c>
      <c r="E75" s="110">
        <f>SUM(E76:E78)</f>
        <v>445</v>
      </c>
      <c r="F75" s="93">
        <f>SUM(F76:F78)</f>
        <v>541</v>
      </c>
      <c r="G75" s="93">
        <f>F79</f>
        <v>510</v>
      </c>
      <c r="H75" s="71" t="str">
        <f>B79</f>
        <v>Latestoil</v>
      </c>
      <c r="I75" s="65">
        <f>SUM(I76:I78)</f>
        <v>476</v>
      </c>
      <c r="J75" s="93">
        <f>SUM(J76:J78)</f>
        <v>572</v>
      </c>
      <c r="K75" s="93">
        <f>J87</f>
        <v>519</v>
      </c>
      <c r="L75" s="71" t="str">
        <f>B87</f>
        <v>Rakvere Soojus</v>
      </c>
      <c r="M75" s="72">
        <f>SUM(M76:M78)</f>
        <v>518</v>
      </c>
      <c r="N75" s="94">
        <f>SUM(N76:N78)</f>
        <v>614</v>
      </c>
      <c r="O75" s="93">
        <f>N71</f>
        <v>559</v>
      </c>
      <c r="P75" s="71" t="str">
        <f>B71</f>
        <v>Wiru Auto</v>
      </c>
      <c r="Q75" s="72">
        <f>SUM(Q76:Q78)</f>
        <v>509</v>
      </c>
      <c r="R75" s="95">
        <f>SUM(R76:R78)</f>
        <v>605</v>
      </c>
      <c r="S75" s="93">
        <f>R67</f>
        <v>530</v>
      </c>
      <c r="T75" s="71" t="str">
        <f>B67</f>
        <v>Taaravainu</v>
      </c>
      <c r="U75" s="72">
        <f>SUM(U76:U78)</f>
        <v>476</v>
      </c>
      <c r="V75" s="94">
        <f>SUM(V76:V78)</f>
        <v>572</v>
      </c>
      <c r="W75" s="93">
        <f>V83</f>
        <v>511</v>
      </c>
      <c r="X75" s="71" t="str">
        <f>B83</f>
        <v>Club Tallinn</v>
      </c>
      <c r="Y75" s="74">
        <f t="shared" si="2"/>
        <v>2904</v>
      </c>
      <c r="Z75" s="72">
        <f>SUM(Z76:Z78)</f>
        <v>2424</v>
      </c>
      <c r="AA75" s="92">
        <f>AVERAGE(AA76,AA77,AA78)</f>
        <v>193.6</v>
      </c>
      <c r="AB75" s="76">
        <f>AVERAGE(AB76,AB77,AB78)</f>
        <v>161.6</v>
      </c>
      <c r="AC75" s="330">
        <f>G76+K76+O76+S76+W76</f>
        <v>5</v>
      </c>
    </row>
    <row r="76" spans="2:29" s="63" customFormat="1" ht="17.25" customHeight="1">
      <c r="B76" s="348" t="s">
        <v>110</v>
      </c>
      <c r="C76" s="349"/>
      <c r="D76" s="77">
        <v>44</v>
      </c>
      <c r="E76" s="78">
        <v>171</v>
      </c>
      <c r="F76" s="81">
        <f>D76+E76</f>
        <v>215</v>
      </c>
      <c r="G76" s="335">
        <v>1</v>
      </c>
      <c r="H76" s="336"/>
      <c r="I76" s="80">
        <v>163</v>
      </c>
      <c r="J76" s="79">
        <f>D76+I76</f>
        <v>207</v>
      </c>
      <c r="K76" s="335">
        <v>1</v>
      </c>
      <c r="L76" s="336"/>
      <c r="M76" s="80">
        <v>150</v>
      </c>
      <c r="N76" s="79">
        <f>D76+M76</f>
        <v>194</v>
      </c>
      <c r="O76" s="335">
        <v>1</v>
      </c>
      <c r="P76" s="336"/>
      <c r="Q76" s="78">
        <v>178</v>
      </c>
      <c r="R76" s="81">
        <f>D76+Q76</f>
        <v>222</v>
      </c>
      <c r="S76" s="335">
        <v>1</v>
      </c>
      <c r="T76" s="336"/>
      <c r="U76" s="78">
        <v>126</v>
      </c>
      <c r="V76" s="81">
        <f>D76+U76</f>
        <v>170</v>
      </c>
      <c r="W76" s="335">
        <v>1</v>
      </c>
      <c r="X76" s="336"/>
      <c r="Y76" s="79">
        <f t="shared" si="2"/>
        <v>1008</v>
      </c>
      <c r="Z76" s="80">
        <f>E76+I76+M76+Q76+U76</f>
        <v>788</v>
      </c>
      <c r="AA76" s="82">
        <f>AVERAGE(F76,J76,N76,R76,V76)</f>
        <v>201.6</v>
      </c>
      <c r="AB76" s="83">
        <f>AVERAGE(F76,J76,N76,R76,V76)-D76</f>
        <v>157.6</v>
      </c>
      <c r="AC76" s="331"/>
    </row>
    <row r="77" spans="2:29" s="63" customFormat="1" ht="17.25" customHeight="1">
      <c r="B77" s="122" t="s">
        <v>111</v>
      </c>
      <c r="C77" s="123"/>
      <c r="D77" s="77">
        <v>37</v>
      </c>
      <c r="E77" s="78">
        <v>119</v>
      </c>
      <c r="F77" s="81">
        <f>D77+E77</f>
        <v>156</v>
      </c>
      <c r="G77" s="337"/>
      <c r="H77" s="338"/>
      <c r="I77" s="80">
        <v>168</v>
      </c>
      <c r="J77" s="79">
        <f>D77+I77</f>
        <v>205</v>
      </c>
      <c r="K77" s="337"/>
      <c r="L77" s="338"/>
      <c r="M77" s="80">
        <v>155</v>
      </c>
      <c r="N77" s="79">
        <f>D77+M77</f>
        <v>192</v>
      </c>
      <c r="O77" s="337"/>
      <c r="P77" s="338"/>
      <c r="Q77" s="78">
        <v>145</v>
      </c>
      <c r="R77" s="81">
        <f>D77+Q77</f>
        <v>182</v>
      </c>
      <c r="S77" s="337"/>
      <c r="T77" s="338"/>
      <c r="U77" s="78">
        <v>150</v>
      </c>
      <c r="V77" s="81">
        <f>D77+U77</f>
        <v>187</v>
      </c>
      <c r="W77" s="337"/>
      <c r="X77" s="338"/>
      <c r="Y77" s="79">
        <f t="shared" si="2"/>
        <v>922</v>
      </c>
      <c r="Z77" s="80">
        <f>E77+I77+M77+Q77+U77</f>
        <v>737</v>
      </c>
      <c r="AA77" s="82">
        <f>AVERAGE(F77,J77,N77,R77,V77)</f>
        <v>184.4</v>
      </c>
      <c r="AB77" s="83">
        <f>AVERAGE(F77,J77,N77,R77,V77)-D77</f>
        <v>147.4</v>
      </c>
      <c r="AC77" s="331"/>
    </row>
    <row r="78" spans="2:29" s="63" customFormat="1" ht="17.25" customHeight="1" thickBot="1">
      <c r="B78" s="350" t="s">
        <v>109</v>
      </c>
      <c r="C78" s="351"/>
      <c r="D78" s="84">
        <v>15</v>
      </c>
      <c r="E78" s="85">
        <v>155</v>
      </c>
      <c r="F78" s="81">
        <f>D78+E78</f>
        <v>170</v>
      </c>
      <c r="G78" s="339"/>
      <c r="H78" s="340"/>
      <c r="I78" s="87">
        <v>145</v>
      </c>
      <c r="J78" s="79">
        <f>D78+I78</f>
        <v>160</v>
      </c>
      <c r="K78" s="339"/>
      <c r="L78" s="340"/>
      <c r="M78" s="87">
        <v>213</v>
      </c>
      <c r="N78" s="79">
        <f>D78+M78</f>
        <v>228</v>
      </c>
      <c r="O78" s="339"/>
      <c r="P78" s="340"/>
      <c r="Q78" s="78">
        <v>186</v>
      </c>
      <c r="R78" s="81">
        <f>D78+Q78</f>
        <v>201</v>
      </c>
      <c r="S78" s="339"/>
      <c r="T78" s="340"/>
      <c r="U78" s="78">
        <v>200</v>
      </c>
      <c r="V78" s="81">
        <f>D78+U78</f>
        <v>215</v>
      </c>
      <c r="W78" s="339"/>
      <c r="X78" s="340"/>
      <c r="Y78" s="86">
        <f t="shared" si="2"/>
        <v>974</v>
      </c>
      <c r="Z78" s="87">
        <f>E78+I78+M78+Q78+U78</f>
        <v>899</v>
      </c>
      <c r="AA78" s="88">
        <f>AVERAGE(F78,J78,N78,R78,V78)</f>
        <v>194.8</v>
      </c>
      <c r="AB78" s="89">
        <f>AVERAGE(F78,J78,N78,R78,V78)-D78</f>
        <v>179.8</v>
      </c>
      <c r="AC78" s="332"/>
    </row>
    <row r="79" spans="2:29" s="63" customFormat="1" ht="49.5" customHeight="1">
      <c r="B79" s="343" t="s">
        <v>62</v>
      </c>
      <c r="C79" s="323"/>
      <c r="D79" s="64">
        <f>SUM(D80:D82)</f>
        <v>48</v>
      </c>
      <c r="E79" s="110">
        <f>SUM(E80:E82)</f>
        <v>462</v>
      </c>
      <c r="F79" s="93">
        <f>SUM(F80:F82)</f>
        <v>510</v>
      </c>
      <c r="G79" s="93">
        <f>F75</f>
        <v>541</v>
      </c>
      <c r="H79" s="71" t="str">
        <f>B75</f>
        <v>O Kõrts</v>
      </c>
      <c r="I79" s="65">
        <f>SUM(I80:I82)</f>
        <v>513</v>
      </c>
      <c r="J79" s="93">
        <f>SUM(J80:J82)</f>
        <v>561</v>
      </c>
      <c r="K79" s="93">
        <f>J71</f>
        <v>583</v>
      </c>
      <c r="L79" s="71" t="str">
        <f>B71</f>
        <v>Wiru Auto</v>
      </c>
      <c r="M79" s="73">
        <f>SUM(M80:M82)</f>
        <v>539</v>
      </c>
      <c r="N79" s="95">
        <f>SUM(N80:N82)</f>
        <v>587</v>
      </c>
      <c r="O79" s="93">
        <f>N67</f>
        <v>559</v>
      </c>
      <c r="P79" s="71" t="str">
        <f>B67</f>
        <v>Taaravainu</v>
      </c>
      <c r="Q79" s="72">
        <f>SUM(Q80:Q82)</f>
        <v>426</v>
      </c>
      <c r="R79" s="95">
        <f>SUM(R80:R82)</f>
        <v>474</v>
      </c>
      <c r="S79" s="93">
        <f>R83</f>
        <v>584</v>
      </c>
      <c r="T79" s="71" t="str">
        <f>B83</f>
        <v>Club Tallinn</v>
      </c>
      <c r="U79" s="72">
        <f>SUM(U80:U82)</f>
        <v>471</v>
      </c>
      <c r="V79" s="95">
        <f>SUM(V80:V82)</f>
        <v>519</v>
      </c>
      <c r="W79" s="93">
        <f>V87</f>
        <v>543</v>
      </c>
      <c r="X79" s="71" t="str">
        <f>B87</f>
        <v>Rakvere Soojus</v>
      </c>
      <c r="Y79" s="74">
        <f t="shared" si="2"/>
        <v>2651</v>
      </c>
      <c r="Z79" s="72">
        <f>SUM(Z80:Z82)</f>
        <v>2411</v>
      </c>
      <c r="AA79" s="92">
        <f>AVERAGE(AA80,AA81,AA82)</f>
        <v>176.73333333333335</v>
      </c>
      <c r="AB79" s="76">
        <f>AVERAGE(AB80,AB81,AB82)</f>
        <v>160.73333333333332</v>
      </c>
      <c r="AC79" s="330">
        <f>G80+K80+O80+S80+W80</f>
        <v>1</v>
      </c>
    </row>
    <row r="80" spans="2:29" s="63" customFormat="1" ht="17.25" customHeight="1">
      <c r="B80" s="333" t="s">
        <v>153</v>
      </c>
      <c r="C80" s="334"/>
      <c r="D80" s="77">
        <v>19</v>
      </c>
      <c r="E80" s="80">
        <v>168</v>
      </c>
      <c r="F80" s="81">
        <f>D80+E80</f>
        <v>187</v>
      </c>
      <c r="G80" s="335">
        <v>0</v>
      </c>
      <c r="H80" s="336"/>
      <c r="I80" s="80">
        <v>174</v>
      </c>
      <c r="J80" s="79">
        <f>D80+I80</f>
        <v>193</v>
      </c>
      <c r="K80" s="335">
        <v>0</v>
      </c>
      <c r="L80" s="336"/>
      <c r="M80" s="80">
        <v>165</v>
      </c>
      <c r="N80" s="79">
        <f>D80+M80</f>
        <v>184</v>
      </c>
      <c r="O80" s="335">
        <v>1</v>
      </c>
      <c r="P80" s="336"/>
      <c r="Q80" s="78">
        <v>160</v>
      </c>
      <c r="R80" s="81">
        <f>D80+Q80</f>
        <v>179</v>
      </c>
      <c r="S80" s="335">
        <v>0</v>
      </c>
      <c r="T80" s="336"/>
      <c r="U80" s="78">
        <v>154</v>
      </c>
      <c r="V80" s="81">
        <f>D80+U80</f>
        <v>173</v>
      </c>
      <c r="W80" s="335">
        <v>0</v>
      </c>
      <c r="X80" s="336"/>
      <c r="Y80" s="79">
        <f t="shared" si="2"/>
        <v>916</v>
      </c>
      <c r="Z80" s="80">
        <f>E80+I80+M80+Q80+U80</f>
        <v>821</v>
      </c>
      <c r="AA80" s="82">
        <f>AVERAGE(F80,J80,N80,R80,V80)</f>
        <v>183.2</v>
      </c>
      <c r="AB80" s="83">
        <f>AVERAGE(F80,J80,N80,R80,V80)-D80</f>
        <v>164.2</v>
      </c>
      <c r="AC80" s="331"/>
    </row>
    <row r="81" spans="2:29" s="63" customFormat="1" ht="17.25" customHeight="1">
      <c r="B81" s="333" t="s">
        <v>143</v>
      </c>
      <c r="C81" s="334"/>
      <c r="D81" s="77">
        <v>29</v>
      </c>
      <c r="E81" s="98">
        <v>146</v>
      </c>
      <c r="F81" s="81">
        <f>D81+E81</f>
        <v>175</v>
      </c>
      <c r="G81" s="337"/>
      <c r="H81" s="338"/>
      <c r="I81" s="80">
        <v>198</v>
      </c>
      <c r="J81" s="79">
        <f>D81+I81</f>
        <v>227</v>
      </c>
      <c r="K81" s="337"/>
      <c r="L81" s="338"/>
      <c r="M81" s="80">
        <v>188</v>
      </c>
      <c r="N81" s="79">
        <f>D81+M81</f>
        <v>217</v>
      </c>
      <c r="O81" s="337"/>
      <c r="P81" s="338"/>
      <c r="Q81" s="78">
        <v>121</v>
      </c>
      <c r="R81" s="81">
        <f>D81+Q81</f>
        <v>150</v>
      </c>
      <c r="S81" s="337"/>
      <c r="T81" s="338"/>
      <c r="U81" s="78">
        <v>158</v>
      </c>
      <c r="V81" s="81">
        <f>D81+U81</f>
        <v>187</v>
      </c>
      <c r="W81" s="337"/>
      <c r="X81" s="338"/>
      <c r="Y81" s="79">
        <f t="shared" si="2"/>
        <v>956</v>
      </c>
      <c r="Z81" s="80">
        <f>E81+I81+M81+Q81+U81</f>
        <v>811</v>
      </c>
      <c r="AA81" s="82">
        <f>AVERAGE(F81,J81,N81,R81,V81)</f>
        <v>191.2</v>
      </c>
      <c r="AB81" s="83">
        <f>AVERAGE(F81,J81,N81,R81,V81)-D81</f>
        <v>162.2</v>
      </c>
      <c r="AC81" s="331"/>
    </row>
    <row r="82" spans="2:33" s="63" customFormat="1" ht="17.25" customHeight="1" thickBot="1">
      <c r="B82" s="341" t="s">
        <v>144</v>
      </c>
      <c r="C82" s="342"/>
      <c r="D82" s="84">
        <v>0</v>
      </c>
      <c r="E82" s="85">
        <v>148</v>
      </c>
      <c r="F82" s="81">
        <f>D82+E82</f>
        <v>148</v>
      </c>
      <c r="G82" s="339"/>
      <c r="H82" s="340"/>
      <c r="I82" s="87">
        <v>141</v>
      </c>
      <c r="J82" s="79">
        <f>D82+I82</f>
        <v>141</v>
      </c>
      <c r="K82" s="339"/>
      <c r="L82" s="340"/>
      <c r="M82" s="87">
        <v>186</v>
      </c>
      <c r="N82" s="79">
        <f>D82+M82</f>
        <v>186</v>
      </c>
      <c r="O82" s="339"/>
      <c r="P82" s="340"/>
      <c r="Q82" s="78">
        <v>145</v>
      </c>
      <c r="R82" s="81">
        <f>D82+Q82</f>
        <v>145</v>
      </c>
      <c r="S82" s="339"/>
      <c r="T82" s="340"/>
      <c r="U82" s="78">
        <v>159</v>
      </c>
      <c r="V82" s="81">
        <f>D82+U82</f>
        <v>159</v>
      </c>
      <c r="W82" s="339"/>
      <c r="X82" s="340"/>
      <c r="Y82" s="86">
        <f t="shared" si="2"/>
        <v>779</v>
      </c>
      <c r="Z82" s="87">
        <f>E82+I82+M82+Q82+U82</f>
        <v>779</v>
      </c>
      <c r="AA82" s="88">
        <f>AVERAGE(F82,J82,N82,R82,V82)</f>
        <v>155.8</v>
      </c>
      <c r="AB82" s="89">
        <f>AVERAGE(F82,J82,N82,R82,V82)-D82</f>
        <v>155.8</v>
      </c>
      <c r="AC82" s="332"/>
      <c r="AF82" s="375"/>
      <c r="AG82" s="375"/>
    </row>
    <row r="83" spans="2:33" s="63" customFormat="1" ht="48.75" customHeight="1">
      <c r="B83" s="343" t="s">
        <v>77</v>
      </c>
      <c r="C83" s="323"/>
      <c r="D83" s="64">
        <f>SUM(D84:D86)</f>
        <v>67</v>
      </c>
      <c r="E83" s="110">
        <f>SUM(E84:E86)</f>
        <v>414</v>
      </c>
      <c r="F83" s="93">
        <f>SUM(F84:F86)</f>
        <v>481</v>
      </c>
      <c r="G83" s="93">
        <f>F71</f>
        <v>509</v>
      </c>
      <c r="H83" s="71" t="str">
        <f>B71</f>
        <v>Wiru Auto</v>
      </c>
      <c r="I83" s="65">
        <f>SUM(I84:I86)</f>
        <v>444</v>
      </c>
      <c r="J83" s="93">
        <f>SUM(J84:J86)</f>
        <v>511</v>
      </c>
      <c r="K83" s="93">
        <f>J67</f>
        <v>569</v>
      </c>
      <c r="L83" s="71" t="str">
        <f>B67</f>
        <v>Taaravainu</v>
      </c>
      <c r="M83" s="73">
        <f>SUM(M84:M86)</f>
        <v>525</v>
      </c>
      <c r="N83" s="93">
        <f>SUM(N84:N86)</f>
        <v>592</v>
      </c>
      <c r="O83" s="93">
        <f>N87</f>
        <v>530</v>
      </c>
      <c r="P83" s="71" t="str">
        <f>B87</f>
        <v>Rakvere Soojus</v>
      </c>
      <c r="Q83" s="72">
        <f>SUM(Q84:Q86)</f>
        <v>517</v>
      </c>
      <c r="R83" s="94">
        <f>SUM(R84:R86)</f>
        <v>584</v>
      </c>
      <c r="S83" s="93">
        <f>R79</f>
        <v>474</v>
      </c>
      <c r="T83" s="71" t="str">
        <f>B79</f>
        <v>Latestoil</v>
      </c>
      <c r="U83" s="72">
        <f>SUM(U84:U86)</f>
        <v>444</v>
      </c>
      <c r="V83" s="94">
        <f>SUM(V84:V86)</f>
        <v>511</v>
      </c>
      <c r="W83" s="93">
        <f>V75</f>
        <v>572</v>
      </c>
      <c r="X83" s="71" t="str">
        <f>B75</f>
        <v>O Kõrts</v>
      </c>
      <c r="Y83" s="74">
        <f t="shared" si="2"/>
        <v>2679</v>
      </c>
      <c r="Z83" s="72">
        <f>SUM(Z84:Z86)</f>
        <v>2344</v>
      </c>
      <c r="AA83" s="92">
        <f>AVERAGE(AA84,AA85,AA86)</f>
        <v>178.60000000000002</v>
      </c>
      <c r="AB83" s="76">
        <f>AVERAGE(AB84,AB85,AB86)</f>
        <v>156.26666666666668</v>
      </c>
      <c r="AC83" s="330">
        <f>G84+K84+O84+S84+W84</f>
        <v>2</v>
      </c>
      <c r="AF83" s="375"/>
      <c r="AG83" s="375"/>
    </row>
    <row r="84" spans="2:33" s="63" customFormat="1" ht="17.25" customHeight="1">
      <c r="B84" s="333" t="s">
        <v>186</v>
      </c>
      <c r="C84" s="334"/>
      <c r="D84" s="77">
        <v>9</v>
      </c>
      <c r="E84" s="80">
        <v>148</v>
      </c>
      <c r="F84" s="81">
        <f>D84+E84</f>
        <v>157</v>
      </c>
      <c r="G84" s="335">
        <v>0</v>
      </c>
      <c r="H84" s="336"/>
      <c r="I84" s="80">
        <v>128</v>
      </c>
      <c r="J84" s="79">
        <f>D84+I84</f>
        <v>137</v>
      </c>
      <c r="K84" s="335">
        <v>0</v>
      </c>
      <c r="L84" s="336"/>
      <c r="M84" s="80">
        <v>187</v>
      </c>
      <c r="N84" s="79">
        <f>D84+M84</f>
        <v>196</v>
      </c>
      <c r="O84" s="335">
        <v>1</v>
      </c>
      <c r="P84" s="336"/>
      <c r="Q84" s="78">
        <v>159</v>
      </c>
      <c r="R84" s="81">
        <f>D84+Q84</f>
        <v>168</v>
      </c>
      <c r="S84" s="335">
        <v>1</v>
      </c>
      <c r="T84" s="336"/>
      <c r="U84" s="78">
        <v>132</v>
      </c>
      <c r="V84" s="81">
        <f>D84+U84</f>
        <v>141</v>
      </c>
      <c r="W84" s="335">
        <v>0</v>
      </c>
      <c r="X84" s="336"/>
      <c r="Y84" s="79">
        <f t="shared" si="2"/>
        <v>799</v>
      </c>
      <c r="Z84" s="80">
        <f>E84+I84+M84+Q84+U84</f>
        <v>754</v>
      </c>
      <c r="AA84" s="82">
        <f>AVERAGE(F84,J84,N84,R84,V84)</f>
        <v>159.8</v>
      </c>
      <c r="AB84" s="83">
        <f>AVERAGE(F84,J84,N84,R84,V84)-D84</f>
        <v>150.8</v>
      </c>
      <c r="AC84" s="331"/>
      <c r="AF84" s="375"/>
      <c r="AG84" s="375"/>
    </row>
    <row r="85" spans="2:29" s="63" customFormat="1" ht="17.25" customHeight="1">
      <c r="B85" s="333" t="s">
        <v>216</v>
      </c>
      <c r="C85" s="334"/>
      <c r="D85" s="77">
        <v>45</v>
      </c>
      <c r="E85" s="78">
        <v>126</v>
      </c>
      <c r="F85" s="81">
        <f>D85+E85</f>
        <v>171</v>
      </c>
      <c r="G85" s="337"/>
      <c r="H85" s="338"/>
      <c r="I85" s="80">
        <v>185</v>
      </c>
      <c r="J85" s="79">
        <f>D85+I85</f>
        <v>230</v>
      </c>
      <c r="K85" s="337"/>
      <c r="L85" s="338"/>
      <c r="M85" s="80">
        <v>170</v>
      </c>
      <c r="N85" s="79">
        <f>D85+M85</f>
        <v>215</v>
      </c>
      <c r="O85" s="337"/>
      <c r="P85" s="338"/>
      <c r="Q85" s="78">
        <v>168</v>
      </c>
      <c r="R85" s="81">
        <f>D85+Q85</f>
        <v>213</v>
      </c>
      <c r="S85" s="337"/>
      <c r="T85" s="338"/>
      <c r="U85" s="78">
        <v>143</v>
      </c>
      <c r="V85" s="81">
        <f>D85+U85</f>
        <v>188</v>
      </c>
      <c r="W85" s="337"/>
      <c r="X85" s="338"/>
      <c r="Y85" s="79">
        <f t="shared" si="2"/>
        <v>1017</v>
      </c>
      <c r="Z85" s="80">
        <f>E85+I85+M85+Q85+U85</f>
        <v>792</v>
      </c>
      <c r="AA85" s="82">
        <f>AVERAGE(F85,J85,N85,R85,V85)</f>
        <v>203.4</v>
      </c>
      <c r="AB85" s="83">
        <f>AVERAGE(F85,J85,N85,R85,V85)-D85</f>
        <v>158.4</v>
      </c>
      <c r="AC85" s="331"/>
    </row>
    <row r="86" spans="2:29" s="63" customFormat="1" ht="17.25" customHeight="1" thickBot="1">
      <c r="B86" s="333" t="s">
        <v>231</v>
      </c>
      <c r="C86" s="334"/>
      <c r="D86" s="77">
        <v>13</v>
      </c>
      <c r="E86" s="85">
        <v>140</v>
      </c>
      <c r="F86" s="81">
        <f>D86+E86</f>
        <v>153</v>
      </c>
      <c r="G86" s="339"/>
      <c r="H86" s="340"/>
      <c r="I86" s="87">
        <v>131</v>
      </c>
      <c r="J86" s="79">
        <f>D86+I86</f>
        <v>144</v>
      </c>
      <c r="K86" s="339"/>
      <c r="L86" s="340"/>
      <c r="M86" s="87">
        <v>168</v>
      </c>
      <c r="N86" s="79">
        <f>D86+M86</f>
        <v>181</v>
      </c>
      <c r="O86" s="339"/>
      <c r="P86" s="340"/>
      <c r="Q86" s="78">
        <v>190</v>
      </c>
      <c r="R86" s="81">
        <f>D86+Q86</f>
        <v>203</v>
      </c>
      <c r="S86" s="339"/>
      <c r="T86" s="340"/>
      <c r="U86" s="78">
        <v>169</v>
      </c>
      <c r="V86" s="81">
        <f>D86+U86</f>
        <v>182</v>
      </c>
      <c r="W86" s="339"/>
      <c r="X86" s="340"/>
      <c r="Y86" s="86">
        <f t="shared" si="2"/>
        <v>863</v>
      </c>
      <c r="Z86" s="87">
        <f>E86+I86+M86+Q86+U86</f>
        <v>798</v>
      </c>
      <c r="AA86" s="88">
        <f>AVERAGE(F86,J86,N86,R86,V86)</f>
        <v>172.6</v>
      </c>
      <c r="AB86" s="89">
        <f>AVERAGE(F86,J86,N86,R86,V86)-D86</f>
        <v>159.6</v>
      </c>
      <c r="AC86" s="332"/>
    </row>
    <row r="87" spans="2:29" s="63" customFormat="1" ht="49.5" customHeight="1">
      <c r="B87" s="343" t="s">
        <v>73</v>
      </c>
      <c r="C87" s="323"/>
      <c r="D87" s="64">
        <f>SUM(D88:D90)</f>
        <v>89</v>
      </c>
      <c r="E87" s="110">
        <f>SUM(E88:E90)</f>
        <v>438</v>
      </c>
      <c r="F87" s="93">
        <f>SUM(F88:F90)</f>
        <v>527</v>
      </c>
      <c r="G87" s="93">
        <f>F67</f>
        <v>575</v>
      </c>
      <c r="H87" s="71" t="str">
        <f>B67</f>
        <v>Taaravainu</v>
      </c>
      <c r="I87" s="65">
        <f>SUM(I88:I90)</f>
        <v>430</v>
      </c>
      <c r="J87" s="93">
        <f>SUM(J88:J90)</f>
        <v>519</v>
      </c>
      <c r="K87" s="93">
        <f>J75</f>
        <v>572</v>
      </c>
      <c r="L87" s="71" t="str">
        <f>B75</f>
        <v>O Kõrts</v>
      </c>
      <c r="M87" s="73">
        <f>SUM(M88:M90)</f>
        <v>441</v>
      </c>
      <c r="N87" s="95">
        <f>SUM(N88:N90)</f>
        <v>530</v>
      </c>
      <c r="O87" s="93">
        <f>N83</f>
        <v>592</v>
      </c>
      <c r="P87" s="71" t="str">
        <f>B83</f>
        <v>Club Tallinn</v>
      </c>
      <c r="Q87" s="72">
        <f>SUM(Q88:Q90)</f>
        <v>446</v>
      </c>
      <c r="R87" s="95">
        <f>SUM(R88:R90)</f>
        <v>535</v>
      </c>
      <c r="S87" s="93">
        <f>R71</f>
        <v>606</v>
      </c>
      <c r="T87" s="71" t="str">
        <f>B71</f>
        <v>Wiru Auto</v>
      </c>
      <c r="U87" s="72">
        <f>SUM(U88:U90)</f>
        <v>454</v>
      </c>
      <c r="V87" s="95">
        <f>SUM(V88:V90)</f>
        <v>543</v>
      </c>
      <c r="W87" s="93">
        <f>V79</f>
        <v>519</v>
      </c>
      <c r="X87" s="71" t="str">
        <f>B79</f>
        <v>Latestoil</v>
      </c>
      <c r="Y87" s="74">
        <f t="shared" si="2"/>
        <v>2654</v>
      </c>
      <c r="Z87" s="72">
        <f>SUM(Z88:Z90)</f>
        <v>2209</v>
      </c>
      <c r="AA87" s="92">
        <f>AVERAGE(AA88,AA89,AA90)</f>
        <v>176.9333333333333</v>
      </c>
      <c r="AB87" s="76">
        <f>AVERAGE(AB88,AB89,AB90)</f>
        <v>147.26666666666668</v>
      </c>
      <c r="AC87" s="330">
        <f>G88+K88+O88+S88+W88</f>
        <v>1</v>
      </c>
    </row>
    <row r="88" spans="2:29" s="63" customFormat="1" ht="17.25" customHeight="1">
      <c r="B88" s="333" t="s">
        <v>147</v>
      </c>
      <c r="C88" s="334"/>
      <c r="D88" s="77">
        <v>36</v>
      </c>
      <c r="E88" s="78">
        <v>149</v>
      </c>
      <c r="F88" s="81">
        <f>D88+E88</f>
        <v>185</v>
      </c>
      <c r="G88" s="335">
        <v>0</v>
      </c>
      <c r="H88" s="336"/>
      <c r="I88" s="80">
        <v>120</v>
      </c>
      <c r="J88" s="79">
        <f>D88+I88</f>
        <v>156</v>
      </c>
      <c r="K88" s="335">
        <v>0</v>
      </c>
      <c r="L88" s="336"/>
      <c r="M88" s="80">
        <v>147</v>
      </c>
      <c r="N88" s="79">
        <f>D88+M88</f>
        <v>183</v>
      </c>
      <c r="O88" s="335">
        <v>0</v>
      </c>
      <c r="P88" s="336"/>
      <c r="Q88" s="78">
        <v>116</v>
      </c>
      <c r="R88" s="81">
        <f>D88+Q88</f>
        <v>152</v>
      </c>
      <c r="S88" s="335">
        <v>0</v>
      </c>
      <c r="T88" s="336"/>
      <c r="U88" s="78">
        <v>155</v>
      </c>
      <c r="V88" s="81">
        <f>D88+U88</f>
        <v>191</v>
      </c>
      <c r="W88" s="335">
        <v>1</v>
      </c>
      <c r="X88" s="336"/>
      <c r="Y88" s="79">
        <f>F88+J88+N88+R88+V88</f>
        <v>867</v>
      </c>
      <c r="Z88" s="80">
        <f>E88+I88+M88+Q88+U88</f>
        <v>687</v>
      </c>
      <c r="AA88" s="82">
        <f>AVERAGE(F88,J88,N88,R88,V88)</f>
        <v>173.4</v>
      </c>
      <c r="AB88" s="83">
        <f>AVERAGE(F88,J88,N88,R88,V88)-D88</f>
        <v>137.4</v>
      </c>
      <c r="AC88" s="331"/>
    </row>
    <row r="89" spans="2:29" s="63" customFormat="1" ht="17.25" customHeight="1">
      <c r="B89" s="333" t="s">
        <v>149</v>
      </c>
      <c r="C89" s="334"/>
      <c r="D89" s="77">
        <v>27</v>
      </c>
      <c r="E89" s="78">
        <v>136</v>
      </c>
      <c r="F89" s="81">
        <f>D89+E89</f>
        <v>163</v>
      </c>
      <c r="G89" s="337"/>
      <c r="H89" s="338"/>
      <c r="I89" s="80">
        <v>124</v>
      </c>
      <c r="J89" s="79">
        <f>D89+I89</f>
        <v>151</v>
      </c>
      <c r="K89" s="337"/>
      <c r="L89" s="338"/>
      <c r="M89" s="80">
        <v>152</v>
      </c>
      <c r="N89" s="79">
        <f>D89+M89</f>
        <v>179</v>
      </c>
      <c r="O89" s="337"/>
      <c r="P89" s="338"/>
      <c r="Q89" s="78">
        <v>171</v>
      </c>
      <c r="R89" s="81">
        <f>D89+Q89</f>
        <v>198</v>
      </c>
      <c r="S89" s="337"/>
      <c r="T89" s="338"/>
      <c r="U89" s="78">
        <v>163</v>
      </c>
      <c r="V89" s="81">
        <f>D89+U89</f>
        <v>190</v>
      </c>
      <c r="W89" s="337"/>
      <c r="X89" s="338"/>
      <c r="Y89" s="79">
        <f>F89+J89+N89+R89+V89</f>
        <v>881</v>
      </c>
      <c r="Z89" s="80">
        <f>E89+I89+M89+Q89+U89</f>
        <v>746</v>
      </c>
      <c r="AA89" s="82">
        <f>AVERAGE(F89,J89,N89,R89,V89)</f>
        <v>176.2</v>
      </c>
      <c r="AB89" s="83">
        <f>AVERAGE(F89,J89,N89,R89,V89)-D89</f>
        <v>149.2</v>
      </c>
      <c r="AC89" s="331"/>
    </row>
    <row r="90" spans="2:29" s="63" customFormat="1" ht="17.25" customHeight="1" thickBot="1">
      <c r="B90" s="341" t="s">
        <v>148</v>
      </c>
      <c r="C90" s="342"/>
      <c r="D90" s="84">
        <v>26</v>
      </c>
      <c r="E90" s="85">
        <v>153</v>
      </c>
      <c r="F90" s="86">
        <f>D90+E90</f>
        <v>179</v>
      </c>
      <c r="G90" s="339"/>
      <c r="H90" s="340"/>
      <c r="I90" s="87">
        <v>186</v>
      </c>
      <c r="J90" s="86">
        <f>D90+I90</f>
        <v>212</v>
      </c>
      <c r="K90" s="339"/>
      <c r="L90" s="340"/>
      <c r="M90" s="87">
        <v>142</v>
      </c>
      <c r="N90" s="86">
        <f>D90+M90</f>
        <v>168</v>
      </c>
      <c r="O90" s="339"/>
      <c r="P90" s="340"/>
      <c r="Q90" s="87">
        <v>159</v>
      </c>
      <c r="R90" s="86">
        <f>D90+Q90</f>
        <v>185</v>
      </c>
      <c r="S90" s="339"/>
      <c r="T90" s="340"/>
      <c r="U90" s="87">
        <v>136</v>
      </c>
      <c r="V90" s="86">
        <f>D90+U90</f>
        <v>162</v>
      </c>
      <c r="W90" s="339"/>
      <c r="X90" s="340"/>
      <c r="Y90" s="86">
        <f>F90+J90+N90+R90+V90</f>
        <v>906</v>
      </c>
      <c r="Z90" s="87">
        <f>E90+I90+M90+Q90+U90</f>
        <v>776</v>
      </c>
      <c r="AA90" s="88">
        <f>AVERAGE(F90,J90,N90,R90,V90)</f>
        <v>181.2</v>
      </c>
      <c r="AB90" s="89">
        <f>AVERAGE(F90,J90,N90,R90,V90)-D90</f>
        <v>155.2</v>
      </c>
      <c r="AC90" s="332"/>
    </row>
    <row r="91" spans="2:29" s="63" customFormat="1" ht="17.25" customHeight="1">
      <c r="B91" s="99"/>
      <c r="C91" s="99"/>
      <c r="D91" s="100"/>
      <c r="E91" s="101"/>
      <c r="F91" s="102"/>
      <c r="G91" s="103"/>
      <c r="H91" s="103"/>
      <c r="I91" s="101"/>
      <c r="J91" s="102"/>
      <c r="K91" s="103"/>
      <c r="L91" s="103"/>
      <c r="M91" s="101"/>
      <c r="N91" s="102"/>
      <c r="O91" s="103"/>
      <c r="P91" s="103"/>
      <c r="Q91" s="101"/>
      <c r="R91" s="102"/>
      <c r="S91" s="103"/>
      <c r="T91" s="103"/>
      <c r="U91" s="101"/>
      <c r="V91" s="102"/>
      <c r="W91" s="103"/>
      <c r="X91" s="103"/>
      <c r="Y91" s="102"/>
      <c r="Z91" s="113"/>
      <c r="AA91" s="105"/>
      <c r="AB91" s="104"/>
      <c r="AC91" s="106"/>
    </row>
    <row r="92" spans="2:29" ht="21" customHeight="1">
      <c r="B92" s="1"/>
      <c r="C92" s="1"/>
      <c r="D92" s="1"/>
      <c r="E92" s="42"/>
      <c r="F92" s="4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6.5" customHeight="1">
      <c r="B93" s="222"/>
      <c r="C93" s="222"/>
      <c r="D93" s="1"/>
      <c r="E93" s="42"/>
      <c r="F93" s="358" t="s">
        <v>220</v>
      </c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1"/>
      <c r="T93" s="1"/>
      <c r="U93" s="1"/>
      <c r="V93" s="1"/>
      <c r="W93" s="359" t="s">
        <v>59</v>
      </c>
      <c r="X93" s="359"/>
      <c r="Y93" s="359"/>
      <c r="Z93" s="359"/>
      <c r="AA93" s="1"/>
      <c r="AB93" s="1"/>
      <c r="AC93" s="1"/>
    </row>
    <row r="94" spans="2:29" ht="47.25" customHeight="1" thickBot="1">
      <c r="B94" s="234" t="s">
        <v>93</v>
      </c>
      <c r="C94" s="232"/>
      <c r="D94" s="1"/>
      <c r="E94" s="42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1"/>
      <c r="T94" s="1"/>
      <c r="U94" s="1"/>
      <c r="V94" s="1"/>
      <c r="W94" s="360"/>
      <c r="X94" s="360"/>
      <c r="Y94" s="360"/>
      <c r="Z94" s="360"/>
      <c r="AA94" s="1"/>
      <c r="AB94" s="1"/>
      <c r="AC94" s="1"/>
    </row>
    <row r="95" spans="2:29" s="44" customFormat="1" ht="17.25" customHeight="1">
      <c r="B95" s="367" t="s">
        <v>1</v>
      </c>
      <c r="C95" s="368"/>
      <c r="D95" s="107" t="s">
        <v>31</v>
      </c>
      <c r="E95" s="45"/>
      <c r="F95" s="46" t="s">
        <v>35</v>
      </c>
      <c r="G95" s="369" t="s">
        <v>36</v>
      </c>
      <c r="H95" s="370"/>
      <c r="I95" s="47"/>
      <c r="J95" s="46" t="s">
        <v>37</v>
      </c>
      <c r="K95" s="369" t="s">
        <v>36</v>
      </c>
      <c r="L95" s="370"/>
      <c r="M95" s="48"/>
      <c r="N95" s="46" t="s">
        <v>38</v>
      </c>
      <c r="O95" s="369" t="s">
        <v>36</v>
      </c>
      <c r="P95" s="370"/>
      <c r="Q95" s="48"/>
      <c r="R95" s="46" t="s">
        <v>39</v>
      </c>
      <c r="S95" s="369" t="s">
        <v>36</v>
      </c>
      <c r="T95" s="370"/>
      <c r="U95" s="49"/>
      <c r="V95" s="46" t="s">
        <v>40</v>
      </c>
      <c r="W95" s="369" t="s">
        <v>36</v>
      </c>
      <c r="X95" s="370"/>
      <c r="Y95" s="114" t="s">
        <v>41</v>
      </c>
      <c r="Z95" s="50"/>
      <c r="AA95" s="51" t="s">
        <v>42</v>
      </c>
      <c r="AB95" s="52" t="s">
        <v>43</v>
      </c>
      <c r="AC95" s="53" t="s">
        <v>41</v>
      </c>
    </row>
    <row r="96" spans="2:29" s="44" customFormat="1" ht="17.25" customHeight="1" thickBot="1">
      <c r="B96" s="365" t="s">
        <v>44</v>
      </c>
      <c r="C96" s="366"/>
      <c r="D96" s="109"/>
      <c r="E96" s="54"/>
      <c r="F96" s="55" t="s">
        <v>45</v>
      </c>
      <c r="G96" s="363" t="s">
        <v>46</v>
      </c>
      <c r="H96" s="364"/>
      <c r="I96" s="56"/>
      <c r="J96" s="55" t="s">
        <v>45</v>
      </c>
      <c r="K96" s="363" t="s">
        <v>46</v>
      </c>
      <c r="L96" s="364"/>
      <c r="M96" s="55"/>
      <c r="N96" s="55" t="s">
        <v>45</v>
      </c>
      <c r="O96" s="363" t="s">
        <v>46</v>
      </c>
      <c r="P96" s="364"/>
      <c r="Q96" s="55"/>
      <c r="R96" s="55" t="s">
        <v>45</v>
      </c>
      <c r="S96" s="363" t="s">
        <v>46</v>
      </c>
      <c r="T96" s="364"/>
      <c r="U96" s="57"/>
      <c r="V96" s="55" t="s">
        <v>45</v>
      </c>
      <c r="W96" s="363" t="s">
        <v>46</v>
      </c>
      <c r="X96" s="364"/>
      <c r="Y96" s="58" t="s">
        <v>45</v>
      </c>
      <c r="Z96" s="59" t="s">
        <v>47</v>
      </c>
      <c r="AA96" s="60" t="s">
        <v>48</v>
      </c>
      <c r="AB96" s="61" t="s">
        <v>49</v>
      </c>
      <c r="AC96" s="62" t="s">
        <v>50</v>
      </c>
    </row>
    <row r="97" spans="2:29" s="63" customFormat="1" ht="49.5" customHeight="1">
      <c r="B97" s="328" t="s">
        <v>85</v>
      </c>
      <c r="C97" s="329"/>
      <c r="D97" s="64">
        <f>SUM(D98:D100)</f>
        <v>132</v>
      </c>
      <c r="E97" s="65">
        <f>SUM(E98:E100)</f>
        <v>424</v>
      </c>
      <c r="F97" s="93">
        <f>SUM(F98:F100)</f>
        <v>556</v>
      </c>
      <c r="G97" s="67">
        <f>F117</f>
        <v>447</v>
      </c>
      <c r="H97" s="68" t="str">
        <f>B117</f>
        <v>Eesti Raudtee</v>
      </c>
      <c r="I97" s="69">
        <f>SUM(I98:I100)</f>
        <v>389</v>
      </c>
      <c r="J97" s="70">
        <f>SUM(J98:J100)</f>
        <v>521</v>
      </c>
      <c r="K97" s="70">
        <f>J113</f>
        <v>532</v>
      </c>
      <c r="L97" s="71" t="str">
        <f>B113</f>
        <v>Rakvere LV</v>
      </c>
      <c r="M97" s="73">
        <f>SUM(M98:M100)</f>
        <v>355</v>
      </c>
      <c r="N97" s="67">
        <f>SUM(N98:N100)</f>
        <v>487</v>
      </c>
      <c r="O97" s="67">
        <f>N109</f>
        <v>517</v>
      </c>
      <c r="P97" s="68" t="str">
        <f>B109</f>
        <v>Bellus Furniture</v>
      </c>
      <c r="Q97" s="73">
        <f>SUM(Q98:Q100)</f>
        <v>393</v>
      </c>
      <c r="R97" s="67">
        <f>SUM(R98:R100)</f>
        <v>525</v>
      </c>
      <c r="S97" s="67">
        <f>R105</f>
        <v>529</v>
      </c>
      <c r="T97" s="68" t="str">
        <f>B105</f>
        <v>Ehituse ABC</v>
      </c>
      <c r="U97" s="73">
        <f>SUM(U98:U100)</f>
        <v>378</v>
      </c>
      <c r="V97" s="67">
        <f>SUM(V98:V100)</f>
        <v>510</v>
      </c>
      <c r="W97" s="67">
        <f>V101</f>
        <v>575</v>
      </c>
      <c r="X97" s="68" t="str">
        <f>B101</f>
        <v>Dan Arpo</v>
      </c>
      <c r="Y97" s="74">
        <f aca="true" t="shared" si="3" ref="Y97:Y117">F97+J97+N97+R97+V97</f>
        <v>2599</v>
      </c>
      <c r="Z97" s="72">
        <f>SUM(Z98:Z100)</f>
        <v>1939</v>
      </c>
      <c r="AA97" s="75">
        <f>AVERAGE(AA98,AA99,AA100)</f>
        <v>173.26666666666665</v>
      </c>
      <c r="AB97" s="76">
        <f>AVERAGE(AB98,AB99,AB100)</f>
        <v>129.26666666666668</v>
      </c>
      <c r="AC97" s="330">
        <f>G98+K98+O98+S98+W98</f>
        <v>1</v>
      </c>
    </row>
    <row r="98" spans="2:29" s="63" customFormat="1" ht="17.25" customHeight="1">
      <c r="B98" s="333" t="s">
        <v>185</v>
      </c>
      <c r="C98" s="334"/>
      <c r="D98" s="77">
        <v>60</v>
      </c>
      <c r="E98" s="78">
        <v>141</v>
      </c>
      <c r="F98" s="79">
        <f>D98+E98</f>
        <v>201</v>
      </c>
      <c r="G98" s="335">
        <v>1</v>
      </c>
      <c r="H98" s="336"/>
      <c r="I98" s="80">
        <v>90</v>
      </c>
      <c r="J98" s="79">
        <f>D98+I98</f>
        <v>150</v>
      </c>
      <c r="K98" s="335">
        <v>0</v>
      </c>
      <c r="L98" s="336"/>
      <c r="M98" s="80">
        <v>119</v>
      </c>
      <c r="N98" s="79">
        <f>D98+M98</f>
        <v>179</v>
      </c>
      <c r="O98" s="335">
        <v>0</v>
      </c>
      <c r="P98" s="336"/>
      <c r="Q98" s="80">
        <v>116</v>
      </c>
      <c r="R98" s="81">
        <f>D98+Q98</f>
        <v>176</v>
      </c>
      <c r="S98" s="335">
        <v>0</v>
      </c>
      <c r="T98" s="336"/>
      <c r="U98" s="78">
        <v>143</v>
      </c>
      <c r="V98" s="81">
        <f>D98+U98</f>
        <v>203</v>
      </c>
      <c r="W98" s="335">
        <v>0</v>
      </c>
      <c r="X98" s="336"/>
      <c r="Y98" s="79">
        <f t="shared" si="3"/>
        <v>909</v>
      </c>
      <c r="Z98" s="80">
        <f>E98+I98+M98+Q98+U98</f>
        <v>609</v>
      </c>
      <c r="AA98" s="82">
        <f>AVERAGE(F98,J98,N98,R98,V98)</f>
        <v>181.8</v>
      </c>
      <c r="AB98" s="83">
        <f>AVERAGE(F98,J98,N98,R98,V98)-D98</f>
        <v>121.80000000000001</v>
      </c>
      <c r="AC98" s="331"/>
    </row>
    <row r="99" spans="2:29" s="63" customFormat="1" ht="17.25" customHeight="1">
      <c r="B99" s="333" t="s">
        <v>184</v>
      </c>
      <c r="C99" s="334"/>
      <c r="D99" s="77">
        <v>33</v>
      </c>
      <c r="E99" s="78">
        <v>148</v>
      </c>
      <c r="F99" s="79">
        <f>D99+E99</f>
        <v>181</v>
      </c>
      <c r="G99" s="337"/>
      <c r="H99" s="338"/>
      <c r="I99" s="80">
        <v>140</v>
      </c>
      <c r="J99" s="79">
        <f>D99+I99</f>
        <v>173</v>
      </c>
      <c r="K99" s="337"/>
      <c r="L99" s="338"/>
      <c r="M99" s="80">
        <v>141</v>
      </c>
      <c r="N99" s="79">
        <f>D99+M99</f>
        <v>174</v>
      </c>
      <c r="O99" s="337"/>
      <c r="P99" s="338"/>
      <c r="Q99" s="78">
        <v>147</v>
      </c>
      <c r="R99" s="81">
        <f>D99+Q99</f>
        <v>180</v>
      </c>
      <c r="S99" s="337"/>
      <c r="T99" s="338"/>
      <c r="U99" s="78">
        <v>114</v>
      </c>
      <c r="V99" s="81">
        <f>D99+U99</f>
        <v>147</v>
      </c>
      <c r="W99" s="337"/>
      <c r="X99" s="338"/>
      <c r="Y99" s="79">
        <f t="shared" si="3"/>
        <v>855</v>
      </c>
      <c r="Z99" s="80">
        <f>E99+I99+M99+Q99+U99</f>
        <v>690</v>
      </c>
      <c r="AA99" s="82">
        <f>AVERAGE(F99,J99,N99,R99,V99)</f>
        <v>171</v>
      </c>
      <c r="AB99" s="83">
        <f>AVERAGE(F99,J99,N99,R99,V99)-D99</f>
        <v>138</v>
      </c>
      <c r="AC99" s="331"/>
    </row>
    <row r="100" spans="2:29" s="63" customFormat="1" ht="17.25" customHeight="1" thickBot="1">
      <c r="B100" s="333" t="s">
        <v>183</v>
      </c>
      <c r="C100" s="334"/>
      <c r="D100" s="84">
        <v>39</v>
      </c>
      <c r="E100" s="85">
        <v>135</v>
      </c>
      <c r="F100" s="86">
        <f>D100+E100</f>
        <v>174</v>
      </c>
      <c r="G100" s="339"/>
      <c r="H100" s="340"/>
      <c r="I100" s="87">
        <v>159</v>
      </c>
      <c r="J100" s="86">
        <f>D100+I100</f>
        <v>198</v>
      </c>
      <c r="K100" s="339"/>
      <c r="L100" s="340"/>
      <c r="M100" s="87">
        <v>95</v>
      </c>
      <c r="N100" s="86">
        <f>D100+M100</f>
        <v>134</v>
      </c>
      <c r="O100" s="339"/>
      <c r="P100" s="340"/>
      <c r="Q100" s="85">
        <v>130</v>
      </c>
      <c r="R100" s="86">
        <f>D100+Q100</f>
        <v>169</v>
      </c>
      <c r="S100" s="339"/>
      <c r="T100" s="340"/>
      <c r="U100" s="85">
        <v>121</v>
      </c>
      <c r="V100" s="86">
        <f>D100+U100</f>
        <v>160</v>
      </c>
      <c r="W100" s="339"/>
      <c r="X100" s="340"/>
      <c r="Y100" s="86">
        <f t="shared" si="3"/>
        <v>835</v>
      </c>
      <c r="Z100" s="87">
        <f>E100+I100+M100+Q100+U100</f>
        <v>640</v>
      </c>
      <c r="AA100" s="88">
        <f>AVERAGE(F100,J100,N100,R100,V100)</f>
        <v>167</v>
      </c>
      <c r="AB100" s="89">
        <f>AVERAGE(F100,J100,N100,R100,V100)-D100</f>
        <v>128</v>
      </c>
      <c r="AC100" s="332"/>
    </row>
    <row r="101" spans="2:29" s="63" customFormat="1" ht="48" customHeight="1">
      <c r="B101" s="343" t="s">
        <v>72</v>
      </c>
      <c r="C101" s="323"/>
      <c r="D101" s="64">
        <f>SUM(D102:D104)</f>
        <v>34</v>
      </c>
      <c r="E101" s="65">
        <f>SUM(E102:E104)</f>
        <v>493</v>
      </c>
      <c r="F101" s="67">
        <f>SUM(F102:F104)</f>
        <v>527</v>
      </c>
      <c r="G101" s="67">
        <f>F113</f>
        <v>527</v>
      </c>
      <c r="H101" s="68" t="str">
        <f>B113</f>
        <v>Rakvere LV</v>
      </c>
      <c r="I101" s="112">
        <f>SUM(I102:I104)</f>
        <v>528</v>
      </c>
      <c r="J101" s="70">
        <f>SUM(J102:J104)</f>
        <v>562</v>
      </c>
      <c r="K101" s="67">
        <f>J109</f>
        <v>532</v>
      </c>
      <c r="L101" s="68" t="str">
        <f>B109</f>
        <v>Bellus Furniture</v>
      </c>
      <c r="M101" s="73">
        <f>SUM(M102:M104)</f>
        <v>536</v>
      </c>
      <c r="N101" s="67">
        <f>SUM(N102:N104)</f>
        <v>570</v>
      </c>
      <c r="O101" s="67">
        <f>N105</f>
        <v>502</v>
      </c>
      <c r="P101" s="68" t="str">
        <f>B105</f>
        <v>Ehituse ABC</v>
      </c>
      <c r="Q101" s="73">
        <f>SUM(Q102:Q104)</f>
        <v>519</v>
      </c>
      <c r="R101" s="67">
        <f>SUM(R102:R104)</f>
        <v>553</v>
      </c>
      <c r="S101" s="67">
        <f>R117</f>
        <v>576</v>
      </c>
      <c r="T101" s="68" t="str">
        <f>B117</f>
        <v>Eesti Raudtee</v>
      </c>
      <c r="U101" s="73">
        <f>SUM(U102:U104)</f>
        <v>541</v>
      </c>
      <c r="V101" s="67">
        <f>SUM(V102:V104)</f>
        <v>575</v>
      </c>
      <c r="W101" s="67">
        <f>V97</f>
        <v>510</v>
      </c>
      <c r="X101" s="68" t="str">
        <f>B97</f>
        <v>Vakaru Refonda</v>
      </c>
      <c r="Y101" s="74">
        <f t="shared" si="3"/>
        <v>2787</v>
      </c>
      <c r="Z101" s="72">
        <f>SUM(Z102:Z104)</f>
        <v>2617</v>
      </c>
      <c r="AA101" s="92">
        <f>AVERAGE(AA102,AA103,AA104)</f>
        <v>185.80000000000004</v>
      </c>
      <c r="AB101" s="76">
        <f>AVERAGE(AB102,AB103,AB104)</f>
        <v>174.4666666666667</v>
      </c>
      <c r="AC101" s="330">
        <f>G102+K102+O102+S102+W102</f>
        <v>3.5</v>
      </c>
    </row>
    <row r="102" spans="2:29" s="63" customFormat="1" ht="17.25" customHeight="1">
      <c r="B102" s="333" t="s">
        <v>132</v>
      </c>
      <c r="C102" s="334"/>
      <c r="D102" s="77">
        <v>14</v>
      </c>
      <c r="E102" s="78">
        <v>203</v>
      </c>
      <c r="F102" s="79">
        <f>D102+E102</f>
        <v>217</v>
      </c>
      <c r="G102" s="335">
        <v>0.5</v>
      </c>
      <c r="H102" s="336"/>
      <c r="I102" s="80">
        <v>167</v>
      </c>
      <c r="J102" s="79">
        <f>D102+I102</f>
        <v>181</v>
      </c>
      <c r="K102" s="335">
        <v>1</v>
      </c>
      <c r="L102" s="336"/>
      <c r="M102" s="80">
        <v>147</v>
      </c>
      <c r="N102" s="79">
        <f>D102+M102</f>
        <v>161</v>
      </c>
      <c r="O102" s="335">
        <v>1</v>
      </c>
      <c r="P102" s="336"/>
      <c r="Q102" s="78">
        <v>150</v>
      </c>
      <c r="R102" s="81">
        <f>D102+Q102</f>
        <v>164</v>
      </c>
      <c r="S102" s="335">
        <v>0</v>
      </c>
      <c r="T102" s="336"/>
      <c r="U102" s="78">
        <v>165</v>
      </c>
      <c r="V102" s="81">
        <f>D102+U102</f>
        <v>179</v>
      </c>
      <c r="W102" s="335">
        <v>1</v>
      </c>
      <c r="X102" s="336"/>
      <c r="Y102" s="79">
        <f t="shared" si="3"/>
        <v>902</v>
      </c>
      <c r="Z102" s="80">
        <f>E102+I102+M102+Q102+U102</f>
        <v>832</v>
      </c>
      <c r="AA102" s="82">
        <f>AVERAGE(F102,J102,N102,R102,V102)</f>
        <v>180.4</v>
      </c>
      <c r="AB102" s="83">
        <f>AVERAGE(F102,J102,N102,R102,V102)-D102</f>
        <v>166.4</v>
      </c>
      <c r="AC102" s="331"/>
    </row>
    <row r="103" spans="2:32" s="63" customFormat="1" ht="17.25" customHeight="1">
      <c r="B103" s="333" t="s">
        <v>229</v>
      </c>
      <c r="C103" s="334"/>
      <c r="D103" s="77">
        <v>12</v>
      </c>
      <c r="E103" s="78">
        <v>160</v>
      </c>
      <c r="F103" s="79">
        <f>D103+E103</f>
        <v>172</v>
      </c>
      <c r="G103" s="337"/>
      <c r="H103" s="338"/>
      <c r="I103" s="80">
        <v>206</v>
      </c>
      <c r="J103" s="79">
        <f>D103+I103</f>
        <v>218</v>
      </c>
      <c r="K103" s="337"/>
      <c r="L103" s="338"/>
      <c r="M103" s="80">
        <v>179</v>
      </c>
      <c r="N103" s="79">
        <f>D103+M103</f>
        <v>191</v>
      </c>
      <c r="O103" s="337"/>
      <c r="P103" s="338"/>
      <c r="Q103" s="78">
        <v>187</v>
      </c>
      <c r="R103" s="81">
        <f>D103+Q103</f>
        <v>199</v>
      </c>
      <c r="S103" s="337"/>
      <c r="T103" s="338"/>
      <c r="U103" s="78">
        <v>184</v>
      </c>
      <c r="V103" s="81">
        <f>D103+U103</f>
        <v>196</v>
      </c>
      <c r="W103" s="337"/>
      <c r="X103" s="338"/>
      <c r="Y103" s="79">
        <f t="shared" si="3"/>
        <v>976</v>
      </c>
      <c r="Z103" s="80">
        <f>E103+I103+M103+Q103+U103</f>
        <v>916</v>
      </c>
      <c r="AA103" s="82">
        <f>AVERAGE(F103,J103,N103,R103,V103)</f>
        <v>195.2</v>
      </c>
      <c r="AB103" s="83">
        <f>AVERAGE(F103,J103,N103,R103,V103)-D103</f>
        <v>183.2</v>
      </c>
      <c r="AC103" s="331"/>
      <c r="AE103" s="375"/>
      <c r="AF103" s="375"/>
    </row>
    <row r="104" spans="2:29" s="63" customFormat="1" ht="17.25" customHeight="1" thickBot="1">
      <c r="B104" s="341" t="s">
        <v>130</v>
      </c>
      <c r="C104" s="342"/>
      <c r="D104" s="77">
        <v>8</v>
      </c>
      <c r="E104" s="85">
        <v>130</v>
      </c>
      <c r="F104" s="86">
        <f>D104+E104</f>
        <v>138</v>
      </c>
      <c r="G104" s="339"/>
      <c r="H104" s="340"/>
      <c r="I104" s="87">
        <v>155</v>
      </c>
      <c r="J104" s="86">
        <f>D104+I104</f>
        <v>163</v>
      </c>
      <c r="K104" s="339"/>
      <c r="L104" s="340"/>
      <c r="M104" s="87">
        <v>210</v>
      </c>
      <c r="N104" s="86">
        <f>D104+M104</f>
        <v>218</v>
      </c>
      <c r="O104" s="339"/>
      <c r="P104" s="340"/>
      <c r="Q104" s="85">
        <v>182</v>
      </c>
      <c r="R104" s="86">
        <f>D104+Q104</f>
        <v>190</v>
      </c>
      <c r="S104" s="339"/>
      <c r="T104" s="340"/>
      <c r="U104" s="85">
        <v>192</v>
      </c>
      <c r="V104" s="86">
        <f>D104+U104</f>
        <v>200</v>
      </c>
      <c r="W104" s="339"/>
      <c r="X104" s="340"/>
      <c r="Y104" s="86">
        <f t="shared" si="3"/>
        <v>909</v>
      </c>
      <c r="Z104" s="87">
        <f>E104+I104+M104+Q104+U104</f>
        <v>869</v>
      </c>
      <c r="AA104" s="88">
        <f>AVERAGE(F104,J104,N104,R104,V104)</f>
        <v>181.8</v>
      </c>
      <c r="AB104" s="89">
        <f>AVERAGE(F104,J104,N104,R104,V104)-D104</f>
        <v>173.8</v>
      </c>
      <c r="AC104" s="332"/>
    </row>
    <row r="105" spans="2:29" s="63" customFormat="1" ht="49.5" customHeight="1">
      <c r="B105" s="346" t="s">
        <v>71</v>
      </c>
      <c r="C105" s="347"/>
      <c r="D105" s="64">
        <f>SUM(D106:D108)</f>
        <v>53</v>
      </c>
      <c r="E105" s="65">
        <f>SUM(E106:E108)</f>
        <v>463</v>
      </c>
      <c r="F105" s="67">
        <f>SUM(F106:F108)</f>
        <v>516</v>
      </c>
      <c r="G105" s="67">
        <f>F109</f>
        <v>559</v>
      </c>
      <c r="H105" s="68" t="str">
        <f>B109</f>
        <v>Bellus Furniture</v>
      </c>
      <c r="I105" s="112">
        <f>SUM(I106:I108)</f>
        <v>530</v>
      </c>
      <c r="J105" s="70">
        <f>SUM(J106:J108)</f>
        <v>583</v>
      </c>
      <c r="K105" s="67">
        <f>J117</f>
        <v>580</v>
      </c>
      <c r="L105" s="68" t="str">
        <f>B117</f>
        <v>Eesti Raudtee</v>
      </c>
      <c r="M105" s="73">
        <f>SUM(M106:M108)</f>
        <v>449</v>
      </c>
      <c r="N105" s="67">
        <f>SUM(N106:N108)</f>
        <v>502</v>
      </c>
      <c r="O105" s="67">
        <f>N101</f>
        <v>570</v>
      </c>
      <c r="P105" s="68" t="str">
        <f>B101</f>
        <v>Dan Arpo</v>
      </c>
      <c r="Q105" s="73">
        <f>SUM(Q106:Q108)</f>
        <v>476</v>
      </c>
      <c r="R105" s="67">
        <f>SUM(R106:R108)</f>
        <v>529</v>
      </c>
      <c r="S105" s="67">
        <f>R97</f>
        <v>525</v>
      </c>
      <c r="T105" s="68" t="str">
        <f>B97</f>
        <v>Vakaru Refonda</v>
      </c>
      <c r="U105" s="73">
        <f>SUM(U106:U108)</f>
        <v>484</v>
      </c>
      <c r="V105" s="67">
        <f>SUM(V106:V108)</f>
        <v>537</v>
      </c>
      <c r="W105" s="67">
        <f>V113</f>
        <v>509</v>
      </c>
      <c r="X105" s="68" t="str">
        <f>B113</f>
        <v>Rakvere LV</v>
      </c>
      <c r="Y105" s="74">
        <f t="shared" si="3"/>
        <v>2667</v>
      </c>
      <c r="Z105" s="72">
        <f>SUM(Z106:Z108)</f>
        <v>2402</v>
      </c>
      <c r="AA105" s="92">
        <f>AVERAGE(AA106,AA107,AA108)</f>
        <v>177.79999999999998</v>
      </c>
      <c r="AB105" s="76">
        <f>AVERAGE(AB106,AB107,AB108)</f>
        <v>160.13333333333333</v>
      </c>
      <c r="AC105" s="330">
        <f>G106+K106+O106+S106+W106</f>
        <v>3</v>
      </c>
    </row>
    <row r="106" spans="2:29" s="63" customFormat="1" ht="17.25" customHeight="1">
      <c r="B106" s="122" t="s">
        <v>151</v>
      </c>
      <c r="C106" s="123"/>
      <c r="D106" s="77">
        <v>39</v>
      </c>
      <c r="E106" s="78">
        <v>152</v>
      </c>
      <c r="F106" s="79">
        <f>D106+E106</f>
        <v>191</v>
      </c>
      <c r="G106" s="335">
        <v>0</v>
      </c>
      <c r="H106" s="336"/>
      <c r="I106" s="80">
        <v>129</v>
      </c>
      <c r="J106" s="79">
        <f>D106+I106</f>
        <v>168</v>
      </c>
      <c r="K106" s="335">
        <v>1</v>
      </c>
      <c r="L106" s="336"/>
      <c r="M106" s="80">
        <v>109</v>
      </c>
      <c r="N106" s="79">
        <f>D106+M106</f>
        <v>148</v>
      </c>
      <c r="O106" s="335">
        <v>0</v>
      </c>
      <c r="P106" s="336"/>
      <c r="Q106" s="78">
        <v>147</v>
      </c>
      <c r="R106" s="81">
        <f>D106+Q106</f>
        <v>186</v>
      </c>
      <c r="S106" s="335">
        <v>1</v>
      </c>
      <c r="T106" s="336"/>
      <c r="U106" s="78">
        <v>155</v>
      </c>
      <c r="V106" s="81">
        <f>D106+U106</f>
        <v>194</v>
      </c>
      <c r="W106" s="335">
        <v>1</v>
      </c>
      <c r="X106" s="336"/>
      <c r="Y106" s="79">
        <f t="shared" si="3"/>
        <v>887</v>
      </c>
      <c r="Z106" s="80">
        <f>E106+I106+M106+Q106+U106</f>
        <v>692</v>
      </c>
      <c r="AA106" s="82">
        <f>AVERAGE(F106,J106,N106,R106,V106)</f>
        <v>177.4</v>
      </c>
      <c r="AB106" s="83">
        <f>AVERAGE(F106,J106,N106,R106,V106)-D106</f>
        <v>138.4</v>
      </c>
      <c r="AC106" s="331"/>
    </row>
    <row r="107" spans="2:29" s="63" customFormat="1" ht="17.25" customHeight="1">
      <c r="B107" s="333" t="s">
        <v>152</v>
      </c>
      <c r="C107" s="334"/>
      <c r="D107" s="77">
        <v>11</v>
      </c>
      <c r="E107" s="78">
        <v>154</v>
      </c>
      <c r="F107" s="79">
        <f>D107+E107</f>
        <v>165</v>
      </c>
      <c r="G107" s="337"/>
      <c r="H107" s="338"/>
      <c r="I107" s="80">
        <v>179</v>
      </c>
      <c r="J107" s="79">
        <f>D107+I107</f>
        <v>190</v>
      </c>
      <c r="K107" s="337"/>
      <c r="L107" s="338"/>
      <c r="M107" s="80">
        <v>198</v>
      </c>
      <c r="N107" s="79">
        <f>D107+M107</f>
        <v>209</v>
      </c>
      <c r="O107" s="337"/>
      <c r="P107" s="338"/>
      <c r="Q107" s="78">
        <v>166</v>
      </c>
      <c r="R107" s="81">
        <f>D107+Q107</f>
        <v>177</v>
      </c>
      <c r="S107" s="337"/>
      <c r="T107" s="338"/>
      <c r="U107" s="78">
        <v>160</v>
      </c>
      <c r="V107" s="81">
        <f>D107+U107</f>
        <v>171</v>
      </c>
      <c r="W107" s="337"/>
      <c r="X107" s="338"/>
      <c r="Y107" s="79">
        <f t="shared" si="3"/>
        <v>912</v>
      </c>
      <c r="Z107" s="80">
        <f>E107+I107+M107+Q107+U107</f>
        <v>857</v>
      </c>
      <c r="AA107" s="82">
        <f>AVERAGE(F107,J107,N107,R107,V107)</f>
        <v>182.4</v>
      </c>
      <c r="AB107" s="83">
        <f>AVERAGE(F107,J107,N107,R107,V107)-D107</f>
        <v>171.4</v>
      </c>
      <c r="AC107" s="331"/>
    </row>
    <row r="108" spans="2:29" s="63" customFormat="1" ht="17.25" customHeight="1" thickBot="1">
      <c r="B108" s="341" t="s">
        <v>150</v>
      </c>
      <c r="C108" s="342"/>
      <c r="D108" s="84">
        <v>3</v>
      </c>
      <c r="E108" s="85">
        <v>157</v>
      </c>
      <c r="F108" s="86">
        <f>D108+E108</f>
        <v>160</v>
      </c>
      <c r="G108" s="339"/>
      <c r="H108" s="340"/>
      <c r="I108" s="87">
        <v>222</v>
      </c>
      <c r="J108" s="86">
        <f>D108+I108</f>
        <v>225</v>
      </c>
      <c r="K108" s="339"/>
      <c r="L108" s="340"/>
      <c r="M108" s="87">
        <v>142</v>
      </c>
      <c r="N108" s="86">
        <f>D108+M108</f>
        <v>145</v>
      </c>
      <c r="O108" s="339"/>
      <c r="P108" s="340"/>
      <c r="Q108" s="85">
        <v>163</v>
      </c>
      <c r="R108" s="86">
        <f>D108+Q108</f>
        <v>166</v>
      </c>
      <c r="S108" s="339"/>
      <c r="T108" s="340"/>
      <c r="U108" s="85">
        <v>169</v>
      </c>
      <c r="V108" s="86">
        <f>D108+U108</f>
        <v>172</v>
      </c>
      <c r="W108" s="339"/>
      <c r="X108" s="340"/>
      <c r="Y108" s="86">
        <f t="shared" si="3"/>
        <v>868</v>
      </c>
      <c r="Z108" s="87">
        <f>E108+I108+M108+Q108+U108</f>
        <v>853</v>
      </c>
      <c r="AA108" s="88">
        <f>AVERAGE(F108,J108,N108,R108,V108)</f>
        <v>173.6</v>
      </c>
      <c r="AB108" s="89">
        <f>AVERAGE(F108,J108,N108,R108,V108)-D108</f>
        <v>170.6</v>
      </c>
      <c r="AC108" s="332"/>
    </row>
    <row r="109" spans="2:29" s="63" customFormat="1" ht="48" customHeight="1">
      <c r="B109" s="376" t="s">
        <v>67</v>
      </c>
      <c r="C109" s="377"/>
      <c r="D109" s="64">
        <f>SUM(D110:D112)</f>
        <v>171</v>
      </c>
      <c r="E109" s="65">
        <f>SUM(E110:E112)</f>
        <v>388</v>
      </c>
      <c r="F109" s="67">
        <f>SUM(F110:F112)</f>
        <v>559</v>
      </c>
      <c r="G109" s="67">
        <f>F105</f>
        <v>516</v>
      </c>
      <c r="H109" s="68" t="str">
        <f>B105</f>
        <v>Ehituse ABC</v>
      </c>
      <c r="I109" s="112">
        <f>SUM(I110:I112)</f>
        <v>361</v>
      </c>
      <c r="J109" s="70">
        <f>SUM(J110:J112)</f>
        <v>532</v>
      </c>
      <c r="K109" s="67">
        <f>J101</f>
        <v>562</v>
      </c>
      <c r="L109" s="68" t="str">
        <f>B101</f>
        <v>Dan Arpo</v>
      </c>
      <c r="M109" s="73">
        <f>SUM(M110:M112)</f>
        <v>346</v>
      </c>
      <c r="N109" s="67">
        <f>SUM(N110:N112)</f>
        <v>517</v>
      </c>
      <c r="O109" s="67">
        <f>N97</f>
        <v>487</v>
      </c>
      <c r="P109" s="68" t="str">
        <f>B97</f>
        <v>Vakaru Refonda</v>
      </c>
      <c r="Q109" s="73">
        <f>SUM(Q110:Q112)</f>
        <v>326</v>
      </c>
      <c r="R109" s="67">
        <f>SUM(R110:R112)</f>
        <v>497</v>
      </c>
      <c r="S109" s="67">
        <f>R113</f>
        <v>538</v>
      </c>
      <c r="T109" s="68" t="str">
        <f>B113</f>
        <v>Rakvere LV</v>
      </c>
      <c r="U109" s="73">
        <f>SUM(U110:U112)</f>
        <v>329</v>
      </c>
      <c r="V109" s="67">
        <f>SUM(V110:V112)</f>
        <v>500</v>
      </c>
      <c r="W109" s="67">
        <f>V117</f>
        <v>591</v>
      </c>
      <c r="X109" s="68" t="str">
        <f>B117</f>
        <v>Eesti Raudtee</v>
      </c>
      <c r="Y109" s="74">
        <f t="shared" si="3"/>
        <v>2605</v>
      </c>
      <c r="Z109" s="72">
        <f>SUM(Z110:Z112)</f>
        <v>1750</v>
      </c>
      <c r="AA109" s="92">
        <f>AVERAGE(AA110,AA111,AA112)</f>
        <v>173.66666666666666</v>
      </c>
      <c r="AB109" s="76">
        <f>AVERAGE(AB110,AB111,AB112)</f>
        <v>116.66666666666667</v>
      </c>
      <c r="AC109" s="330">
        <f>G110+K110+O110+S110+W110</f>
        <v>2</v>
      </c>
    </row>
    <row r="110" spans="2:29" s="63" customFormat="1" ht="17.25" customHeight="1">
      <c r="B110" s="371" t="s">
        <v>96</v>
      </c>
      <c r="C110" s="372"/>
      <c r="D110" s="77">
        <v>55</v>
      </c>
      <c r="E110" s="80">
        <v>123</v>
      </c>
      <c r="F110" s="81">
        <f>D110+E110</f>
        <v>178</v>
      </c>
      <c r="G110" s="335">
        <v>1</v>
      </c>
      <c r="H110" s="336"/>
      <c r="I110" s="80">
        <v>119</v>
      </c>
      <c r="J110" s="79">
        <f>D110+I110</f>
        <v>174</v>
      </c>
      <c r="K110" s="335">
        <v>0</v>
      </c>
      <c r="L110" s="336"/>
      <c r="M110" s="80">
        <v>125</v>
      </c>
      <c r="N110" s="79">
        <f>D110+M110</f>
        <v>180</v>
      </c>
      <c r="O110" s="335">
        <v>1</v>
      </c>
      <c r="P110" s="336"/>
      <c r="Q110" s="78">
        <v>117</v>
      </c>
      <c r="R110" s="81">
        <f>D110+Q110</f>
        <v>172</v>
      </c>
      <c r="S110" s="335">
        <v>0</v>
      </c>
      <c r="T110" s="336"/>
      <c r="U110" s="78">
        <v>94</v>
      </c>
      <c r="V110" s="81">
        <f>D110+U110</f>
        <v>149</v>
      </c>
      <c r="W110" s="335">
        <v>0</v>
      </c>
      <c r="X110" s="336"/>
      <c r="Y110" s="79">
        <f t="shared" si="3"/>
        <v>853</v>
      </c>
      <c r="Z110" s="80">
        <f>E110+I110+M110+Q110+U110</f>
        <v>578</v>
      </c>
      <c r="AA110" s="82">
        <f>AVERAGE(F110,J110,N110,R110,V110)</f>
        <v>170.6</v>
      </c>
      <c r="AB110" s="83">
        <f>AVERAGE(F110,J110,N110,R110,V110)-D110</f>
        <v>115.6</v>
      </c>
      <c r="AC110" s="331"/>
    </row>
    <row r="111" spans="2:29" s="63" customFormat="1" ht="17.25" customHeight="1">
      <c r="B111" s="373" t="s">
        <v>95</v>
      </c>
      <c r="C111" s="374"/>
      <c r="D111" s="77">
        <v>60</v>
      </c>
      <c r="E111" s="98">
        <v>135</v>
      </c>
      <c r="F111" s="81">
        <f>D111+E111</f>
        <v>195</v>
      </c>
      <c r="G111" s="337"/>
      <c r="H111" s="338"/>
      <c r="I111" s="80">
        <v>116</v>
      </c>
      <c r="J111" s="79">
        <f>D111+I111</f>
        <v>176</v>
      </c>
      <c r="K111" s="337"/>
      <c r="L111" s="338"/>
      <c r="M111" s="80">
        <v>89</v>
      </c>
      <c r="N111" s="79">
        <f>D111+M111</f>
        <v>149</v>
      </c>
      <c r="O111" s="337"/>
      <c r="P111" s="338"/>
      <c r="Q111" s="78">
        <v>103</v>
      </c>
      <c r="R111" s="81">
        <f>D111+Q111</f>
        <v>163</v>
      </c>
      <c r="S111" s="337"/>
      <c r="T111" s="338"/>
      <c r="U111" s="78">
        <v>118</v>
      </c>
      <c r="V111" s="81">
        <f>D111+U111</f>
        <v>178</v>
      </c>
      <c r="W111" s="337"/>
      <c r="X111" s="338"/>
      <c r="Y111" s="79">
        <f t="shared" si="3"/>
        <v>861</v>
      </c>
      <c r="Z111" s="80">
        <f>E111+I111+M111+Q111+U111</f>
        <v>561</v>
      </c>
      <c r="AA111" s="82">
        <f>AVERAGE(F111,J111,N111,R111,V111)</f>
        <v>172.2</v>
      </c>
      <c r="AB111" s="83">
        <f>AVERAGE(F111,J111,N111,R111,V111)-D111</f>
        <v>112.19999999999999</v>
      </c>
      <c r="AC111" s="331"/>
    </row>
    <row r="112" spans="2:29" s="63" customFormat="1" ht="17.25" customHeight="1" thickBot="1">
      <c r="B112" s="341" t="s">
        <v>214</v>
      </c>
      <c r="C112" s="342"/>
      <c r="D112" s="84">
        <v>56</v>
      </c>
      <c r="E112" s="85">
        <v>130</v>
      </c>
      <c r="F112" s="81">
        <f>D112+E112</f>
        <v>186</v>
      </c>
      <c r="G112" s="339"/>
      <c r="H112" s="340"/>
      <c r="I112" s="87">
        <v>126</v>
      </c>
      <c r="J112" s="86">
        <f>D112+I112</f>
        <v>182</v>
      </c>
      <c r="K112" s="339"/>
      <c r="L112" s="340"/>
      <c r="M112" s="87">
        <v>132</v>
      </c>
      <c r="N112" s="86">
        <f>D112+M112</f>
        <v>188</v>
      </c>
      <c r="O112" s="339"/>
      <c r="P112" s="340"/>
      <c r="Q112" s="85">
        <v>106</v>
      </c>
      <c r="R112" s="86">
        <f>D112+Q112</f>
        <v>162</v>
      </c>
      <c r="S112" s="339"/>
      <c r="T112" s="340"/>
      <c r="U112" s="85">
        <v>117</v>
      </c>
      <c r="V112" s="86">
        <f>D112+U112</f>
        <v>173</v>
      </c>
      <c r="W112" s="339"/>
      <c r="X112" s="340"/>
      <c r="Y112" s="86">
        <f t="shared" si="3"/>
        <v>891</v>
      </c>
      <c r="Z112" s="87">
        <f>E112+I112+M112+Q112+U112</f>
        <v>611</v>
      </c>
      <c r="AA112" s="88">
        <f>AVERAGE(F112,J112,N112,R112,V112)</f>
        <v>178.2</v>
      </c>
      <c r="AB112" s="89">
        <f>AVERAGE(F112,J112,N112,R112,V112)-D112</f>
        <v>122.19999999999999</v>
      </c>
      <c r="AC112" s="332"/>
    </row>
    <row r="113" spans="2:29" s="63" customFormat="1" ht="48.75" customHeight="1">
      <c r="B113" s="328" t="s">
        <v>70</v>
      </c>
      <c r="C113" s="329"/>
      <c r="D113" s="64">
        <f>SUM(D114:D116)</f>
        <v>141</v>
      </c>
      <c r="E113" s="65">
        <f>SUM(E114:E116)</f>
        <v>386</v>
      </c>
      <c r="F113" s="93">
        <f>SUM(F114:F116)</f>
        <v>527</v>
      </c>
      <c r="G113" s="67">
        <f>F101</f>
        <v>527</v>
      </c>
      <c r="H113" s="68" t="str">
        <f>B101</f>
        <v>Dan Arpo</v>
      </c>
      <c r="I113" s="112">
        <f>SUM(I114:I116)</f>
        <v>391</v>
      </c>
      <c r="J113" s="70">
        <f>SUM(J114:J116)</f>
        <v>532</v>
      </c>
      <c r="K113" s="67">
        <f>J97</f>
        <v>521</v>
      </c>
      <c r="L113" s="68" t="str">
        <f>B97</f>
        <v>Vakaru Refonda</v>
      </c>
      <c r="M113" s="73">
        <f>SUM(M114:M116)</f>
        <v>403</v>
      </c>
      <c r="N113" s="67">
        <f>SUM(N114:N116)</f>
        <v>544</v>
      </c>
      <c r="O113" s="67">
        <f>N117</f>
        <v>567</v>
      </c>
      <c r="P113" s="68" t="str">
        <f>B117</f>
        <v>Eesti Raudtee</v>
      </c>
      <c r="Q113" s="73">
        <f>SUM(Q114:Q116)</f>
        <v>397</v>
      </c>
      <c r="R113" s="67">
        <f>SUM(R114:R116)</f>
        <v>538</v>
      </c>
      <c r="S113" s="67">
        <f>R109</f>
        <v>497</v>
      </c>
      <c r="T113" s="68" t="str">
        <f>B109</f>
        <v>Bellus Furniture</v>
      </c>
      <c r="U113" s="73">
        <f>SUM(U114:U116)</f>
        <v>368</v>
      </c>
      <c r="V113" s="67">
        <f>SUM(V114:V116)</f>
        <v>509</v>
      </c>
      <c r="W113" s="67">
        <f>V105</f>
        <v>537</v>
      </c>
      <c r="X113" s="68" t="str">
        <f>B105</f>
        <v>Ehituse ABC</v>
      </c>
      <c r="Y113" s="74">
        <f t="shared" si="3"/>
        <v>2650</v>
      </c>
      <c r="Z113" s="72">
        <f>SUM(Z114:Z116)</f>
        <v>1945</v>
      </c>
      <c r="AA113" s="92">
        <f>AVERAGE(AA114,AA115,AA116)</f>
        <v>176.66666666666666</v>
      </c>
      <c r="AB113" s="76">
        <f>AVERAGE(AB114,AB115,AB116)</f>
        <v>129.66666666666666</v>
      </c>
      <c r="AC113" s="330">
        <f>G114+K114+O114+S114+W114</f>
        <v>2.5</v>
      </c>
    </row>
    <row r="114" spans="2:29" s="63" customFormat="1" ht="17.25" customHeight="1">
      <c r="B114" s="333" t="s">
        <v>207</v>
      </c>
      <c r="C114" s="334"/>
      <c r="D114" s="77">
        <v>59</v>
      </c>
      <c r="E114" s="80">
        <v>96</v>
      </c>
      <c r="F114" s="79">
        <f>D114+E114</f>
        <v>155</v>
      </c>
      <c r="G114" s="335">
        <v>0.5</v>
      </c>
      <c r="H114" s="336"/>
      <c r="I114" s="80">
        <v>117</v>
      </c>
      <c r="J114" s="79">
        <f>D114+I114</f>
        <v>176</v>
      </c>
      <c r="K114" s="335">
        <v>1</v>
      </c>
      <c r="L114" s="336"/>
      <c r="M114" s="80">
        <v>135</v>
      </c>
      <c r="N114" s="79">
        <f>D114+M114</f>
        <v>194</v>
      </c>
      <c r="O114" s="335">
        <v>0</v>
      </c>
      <c r="P114" s="336"/>
      <c r="Q114" s="78">
        <v>112</v>
      </c>
      <c r="R114" s="81">
        <f>D114+Q114</f>
        <v>171</v>
      </c>
      <c r="S114" s="335">
        <v>1</v>
      </c>
      <c r="T114" s="336"/>
      <c r="U114" s="78">
        <v>84</v>
      </c>
      <c r="V114" s="81">
        <f>D114+U114</f>
        <v>143</v>
      </c>
      <c r="W114" s="335">
        <v>0</v>
      </c>
      <c r="X114" s="336"/>
      <c r="Y114" s="79">
        <f t="shared" si="3"/>
        <v>839</v>
      </c>
      <c r="Z114" s="80">
        <f>E114+I114+M114+Q114+U114</f>
        <v>544</v>
      </c>
      <c r="AA114" s="82">
        <f>AVERAGE(F114,J114,N114,R114,V114)</f>
        <v>167.8</v>
      </c>
      <c r="AB114" s="83">
        <f>AVERAGE(F114,J114,N114,R114,V114)-D114</f>
        <v>108.80000000000001</v>
      </c>
      <c r="AC114" s="331"/>
    </row>
    <row r="115" spans="2:29" s="63" customFormat="1" ht="17.25" customHeight="1">
      <c r="B115" s="361" t="s">
        <v>118</v>
      </c>
      <c r="C115" s="362"/>
      <c r="D115" s="77">
        <v>43</v>
      </c>
      <c r="E115" s="78">
        <v>149</v>
      </c>
      <c r="F115" s="79">
        <f>D115+E115</f>
        <v>192</v>
      </c>
      <c r="G115" s="337"/>
      <c r="H115" s="338"/>
      <c r="I115" s="80">
        <v>120</v>
      </c>
      <c r="J115" s="79">
        <f>D115+I115</f>
        <v>163</v>
      </c>
      <c r="K115" s="337"/>
      <c r="L115" s="338"/>
      <c r="M115" s="80">
        <v>125</v>
      </c>
      <c r="N115" s="79">
        <f>D115+M115</f>
        <v>168</v>
      </c>
      <c r="O115" s="337"/>
      <c r="P115" s="338"/>
      <c r="Q115" s="78">
        <v>131</v>
      </c>
      <c r="R115" s="81">
        <f>D115+Q115</f>
        <v>174</v>
      </c>
      <c r="S115" s="337"/>
      <c r="T115" s="338"/>
      <c r="U115" s="78">
        <v>140</v>
      </c>
      <c r="V115" s="81">
        <f>D115+U115</f>
        <v>183</v>
      </c>
      <c r="W115" s="337"/>
      <c r="X115" s="338"/>
      <c r="Y115" s="79">
        <f t="shared" si="3"/>
        <v>880</v>
      </c>
      <c r="Z115" s="80">
        <f>E115+I115+M115+Q115+U115</f>
        <v>665</v>
      </c>
      <c r="AA115" s="82">
        <f>AVERAGE(F115,J115,N115,R115,V115)</f>
        <v>176</v>
      </c>
      <c r="AB115" s="83">
        <f>AVERAGE(F115,J115,N115,R115,V115)-D115</f>
        <v>133</v>
      </c>
      <c r="AC115" s="331"/>
    </row>
    <row r="116" spans="2:29" s="63" customFormat="1" ht="17.25" customHeight="1" thickBot="1">
      <c r="B116" s="341" t="s">
        <v>117</v>
      </c>
      <c r="C116" s="342"/>
      <c r="D116" s="84">
        <v>39</v>
      </c>
      <c r="E116" s="85">
        <v>141</v>
      </c>
      <c r="F116" s="79">
        <f>D116+E116</f>
        <v>180</v>
      </c>
      <c r="G116" s="339"/>
      <c r="H116" s="340"/>
      <c r="I116" s="87">
        <v>154</v>
      </c>
      <c r="J116" s="86">
        <f>D116+I116</f>
        <v>193</v>
      </c>
      <c r="K116" s="339"/>
      <c r="L116" s="340"/>
      <c r="M116" s="87">
        <v>143</v>
      </c>
      <c r="N116" s="86">
        <f>D116+M116</f>
        <v>182</v>
      </c>
      <c r="O116" s="339"/>
      <c r="P116" s="340"/>
      <c r="Q116" s="85">
        <v>154</v>
      </c>
      <c r="R116" s="86">
        <f>D116+Q116</f>
        <v>193</v>
      </c>
      <c r="S116" s="339"/>
      <c r="T116" s="340"/>
      <c r="U116" s="85">
        <v>144</v>
      </c>
      <c r="V116" s="86">
        <f>D116+U116</f>
        <v>183</v>
      </c>
      <c r="W116" s="339"/>
      <c r="X116" s="340"/>
      <c r="Y116" s="86">
        <f t="shared" si="3"/>
        <v>931</v>
      </c>
      <c r="Z116" s="87">
        <f>E116+I116+M116+Q116+U116</f>
        <v>736</v>
      </c>
      <c r="AA116" s="88">
        <f>AVERAGE(F116,J116,N116,R116,V116)</f>
        <v>186.2</v>
      </c>
      <c r="AB116" s="89">
        <f>AVERAGE(F116,J116,N116,R116,V116)-D116</f>
        <v>147.2</v>
      </c>
      <c r="AC116" s="332"/>
    </row>
    <row r="117" spans="2:29" s="63" customFormat="1" ht="49.5" customHeight="1">
      <c r="B117" s="343" t="s">
        <v>68</v>
      </c>
      <c r="C117" s="323"/>
      <c r="D117" s="64">
        <f>SUM(D118:D120)</f>
        <v>138</v>
      </c>
      <c r="E117" s="65">
        <f>SUM(E118:E120)</f>
        <v>309</v>
      </c>
      <c r="F117" s="93">
        <f>SUM(F118:F120)</f>
        <v>447</v>
      </c>
      <c r="G117" s="93">
        <f>F97</f>
        <v>556</v>
      </c>
      <c r="H117" s="71" t="str">
        <f>B97</f>
        <v>Vakaru Refonda</v>
      </c>
      <c r="I117" s="69">
        <f>SUM(I118:I120)</f>
        <v>442</v>
      </c>
      <c r="J117" s="70">
        <f>SUM(J118:J120)</f>
        <v>580</v>
      </c>
      <c r="K117" s="67">
        <f>J105</f>
        <v>583</v>
      </c>
      <c r="L117" s="68" t="str">
        <f>B105</f>
        <v>Ehituse ABC</v>
      </c>
      <c r="M117" s="73">
        <f>SUM(M118:M120)</f>
        <v>429</v>
      </c>
      <c r="N117" s="67">
        <f>SUM(N118:N120)</f>
        <v>567</v>
      </c>
      <c r="O117" s="67">
        <f>N113</f>
        <v>544</v>
      </c>
      <c r="P117" s="68" t="str">
        <f>B113</f>
        <v>Rakvere LV</v>
      </c>
      <c r="Q117" s="73">
        <f>SUM(Q118:Q120)</f>
        <v>438</v>
      </c>
      <c r="R117" s="67">
        <f>SUM(R118:R120)</f>
        <v>576</v>
      </c>
      <c r="S117" s="67">
        <f>R101</f>
        <v>553</v>
      </c>
      <c r="T117" s="68" t="str">
        <f>B101</f>
        <v>Dan Arpo</v>
      </c>
      <c r="U117" s="73">
        <f>SUM(U118:U120)</f>
        <v>453</v>
      </c>
      <c r="V117" s="67">
        <f>SUM(V118:V120)</f>
        <v>591</v>
      </c>
      <c r="W117" s="67">
        <f>V109</f>
        <v>500</v>
      </c>
      <c r="X117" s="68" t="str">
        <f>B109</f>
        <v>Bellus Furniture</v>
      </c>
      <c r="Y117" s="74">
        <f t="shared" si="3"/>
        <v>2761</v>
      </c>
      <c r="Z117" s="72">
        <f>SUM(Z118:Z120)</f>
        <v>2071</v>
      </c>
      <c r="AA117" s="92">
        <f>AVERAGE(AA118,AA119,AA120)</f>
        <v>184.06666666666663</v>
      </c>
      <c r="AB117" s="76">
        <f>AVERAGE(AB118,AB119,AB120)</f>
        <v>138.06666666666663</v>
      </c>
      <c r="AC117" s="330">
        <f>G118+K118+O118+S118+W118</f>
        <v>3</v>
      </c>
    </row>
    <row r="118" spans="2:29" s="63" customFormat="1" ht="18.75" customHeight="1">
      <c r="B118" s="333" t="s">
        <v>124</v>
      </c>
      <c r="C118" s="334"/>
      <c r="D118" s="77">
        <v>45</v>
      </c>
      <c r="E118" s="78">
        <v>107</v>
      </c>
      <c r="F118" s="79">
        <f>D118+E118</f>
        <v>152</v>
      </c>
      <c r="G118" s="335">
        <v>0</v>
      </c>
      <c r="H118" s="336"/>
      <c r="I118" s="80">
        <v>158</v>
      </c>
      <c r="J118" s="79">
        <f>D118+I118</f>
        <v>203</v>
      </c>
      <c r="K118" s="335">
        <v>0</v>
      </c>
      <c r="L118" s="336"/>
      <c r="M118" s="80">
        <v>162</v>
      </c>
      <c r="N118" s="79">
        <f>D118+M118</f>
        <v>207</v>
      </c>
      <c r="O118" s="335">
        <v>1</v>
      </c>
      <c r="P118" s="336"/>
      <c r="Q118" s="78">
        <v>151</v>
      </c>
      <c r="R118" s="81">
        <f>D118+Q118</f>
        <v>196</v>
      </c>
      <c r="S118" s="335">
        <v>1</v>
      </c>
      <c r="T118" s="336"/>
      <c r="U118" s="78">
        <v>155</v>
      </c>
      <c r="V118" s="81">
        <f>D118+U118</f>
        <v>200</v>
      </c>
      <c r="W118" s="335">
        <v>1</v>
      </c>
      <c r="X118" s="336"/>
      <c r="Y118" s="79">
        <f>F118+J118+N118+R118+V118</f>
        <v>958</v>
      </c>
      <c r="Z118" s="80">
        <f>E118+I118+M118+Q118+U118</f>
        <v>733</v>
      </c>
      <c r="AA118" s="82">
        <f>AVERAGE(F118,J118,N118,R118,V118)</f>
        <v>191.6</v>
      </c>
      <c r="AB118" s="83">
        <f>AVERAGE(F118,J118,N118,R118,V118)-D118</f>
        <v>146.6</v>
      </c>
      <c r="AC118" s="331"/>
    </row>
    <row r="119" spans="2:29" s="63" customFormat="1" ht="18" customHeight="1">
      <c r="B119" s="333" t="s">
        <v>125</v>
      </c>
      <c r="C119" s="334"/>
      <c r="D119" s="77">
        <v>33</v>
      </c>
      <c r="E119" s="78">
        <v>128</v>
      </c>
      <c r="F119" s="79">
        <f>D119+E119</f>
        <v>161</v>
      </c>
      <c r="G119" s="337"/>
      <c r="H119" s="338"/>
      <c r="I119" s="80">
        <v>196</v>
      </c>
      <c r="J119" s="79">
        <f>D119+I119</f>
        <v>229</v>
      </c>
      <c r="K119" s="337"/>
      <c r="L119" s="338"/>
      <c r="M119" s="80">
        <v>176</v>
      </c>
      <c r="N119" s="79">
        <f>D119+M119</f>
        <v>209</v>
      </c>
      <c r="O119" s="337"/>
      <c r="P119" s="338"/>
      <c r="Q119" s="78">
        <v>177</v>
      </c>
      <c r="R119" s="81">
        <f>D119+Q119</f>
        <v>210</v>
      </c>
      <c r="S119" s="337"/>
      <c r="T119" s="338"/>
      <c r="U119" s="78">
        <v>169</v>
      </c>
      <c r="V119" s="81">
        <f>D119+U119</f>
        <v>202</v>
      </c>
      <c r="W119" s="337"/>
      <c r="X119" s="338"/>
      <c r="Y119" s="79">
        <f>F119+J119+N119+R119+V119</f>
        <v>1011</v>
      </c>
      <c r="Z119" s="80">
        <f>E119+I119+M119+Q119+U119</f>
        <v>846</v>
      </c>
      <c r="AA119" s="82">
        <f>AVERAGE(F119,J119,N119,R119,V119)</f>
        <v>202.2</v>
      </c>
      <c r="AB119" s="83">
        <f>AVERAGE(F119,J119,N119,R119,V119)-D119</f>
        <v>169.2</v>
      </c>
      <c r="AC119" s="331"/>
    </row>
    <row r="120" spans="2:29" s="63" customFormat="1" ht="18" customHeight="1" thickBot="1">
      <c r="B120" s="341" t="s">
        <v>230</v>
      </c>
      <c r="C120" s="342"/>
      <c r="D120" s="84">
        <v>60</v>
      </c>
      <c r="E120" s="85">
        <v>74</v>
      </c>
      <c r="F120" s="86">
        <f>D120+E120</f>
        <v>134</v>
      </c>
      <c r="G120" s="339"/>
      <c r="H120" s="340"/>
      <c r="I120" s="87">
        <v>88</v>
      </c>
      <c r="J120" s="86">
        <f>D120+I120</f>
        <v>148</v>
      </c>
      <c r="K120" s="339"/>
      <c r="L120" s="340"/>
      <c r="M120" s="87">
        <v>91</v>
      </c>
      <c r="N120" s="86">
        <f>D120+M120</f>
        <v>151</v>
      </c>
      <c r="O120" s="339"/>
      <c r="P120" s="340"/>
      <c r="Q120" s="87">
        <v>110</v>
      </c>
      <c r="R120" s="86">
        <f>D120+Q120</f>
        <v>170</v>
      </c>
      <c r="S120" s="339"/>
      <c r="T120" s="340"/>
      <c r="U120" s="87">
        <v>129</v>
      </c>
      <c r="V120" s="86">
        <f>D120+U120</f>
        <v>189</v>
      </c>
      <c r="W120" s="339"/>
      <c r="X120" s="340"/>
      <c r="Y120" s="86">
        <f>F120+J120+N120+R120+V120</f>
        <v>792</v>
      </c>
      <c r="Z120" s="87">
        <f>E120+I120+M120+Q120+U120</f>
        <v>492</v>
      </c>
      <c r="AA120" s="88">
        <f>AVERAGE(F120,J120,N120,R120,V120)</f>
        <v>158.4</v>
      </c>
      <c r="AB120" s="89">
        <f>AVERAGE(F120,J120,N120,R120,V120)-D120</f>
        <v>98.4</v>
      </c>
      <c r="AC120" s="332"/>
    </row>
    <row r="121" spans="2:29" s="63" customFormat="1" ht="18">
      <c r="B121" s="115"/>
      <c r="C121" s="115"/>
      <c r="D121" s="100"/>
      <c r="E121" s="101"/>
      <c r="F121" s="102"/>
      <c r="G121" s="103"/>
      <c r="H121" s="103"/>
      <c r="I121" s="101"/>
      <c r="J121" s="102"/>
      <c r="K121" s="103"/>
      <c r="L121" s="103"/>
      <c r="M121" s="101"/>
      <c r="N121" s="102"/>
      <c r="O121" s="103"/>
      <c r="P121" s="103"/>
      <c r="Q121" s="101"/>
      <c r="R121" s="102"/>
      <c r="S121" s="103"/>
      <c r="T121" s="103"/>
      <c r="U121" s="101"/>
      <c r="V121" s="102"/>
      <c r="W121" s="103"/>
      <c r="X121" s="103"/>
      <c r="Y121" s="102"/>
      <c r="Z121" s="113"/>
      <c r="AA121" s="105"/>
      <c r="AB121" s="104"/>
      <c r="AC121" s="106"/>
    </row>
    <row r="122" spans="2:29" ht="22.5" customHeight="1">
      <c r="B122" s="1"/>
      <c r="C122" s="1"/>
      <c r="D122" s="1"/>
      <c r="E122" s="42"/>
      <c r="F122" s="4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0.75" customHeight="1">
      <c r="B123" s="233"/>
      <c r="C123" s="1"/>
      <c r="D123" s="1"/>
      <c r="E123" s="42"/>
      <c r="F123" s="358" t="s">
        <v>219</v>
      </c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1"/>
      <c r="T123" s="1"/>
      <c r="U123" s="1"/>
      <c r="V123" s="1"/>
      <c r="W123" s="359" t="s">
        <v>59</v>
      </c>
      <c r="X123" s="359"/>
      <c r="Y123" s="359"/>
      <c r="Z123" s="359"/>
      <c r="AA123" s="1"/>
      <c r="AB123" s="1"/>
      <c r="AC123" s="1"/>
    </row>
    <row r="124" spans="2:29" ht="39" customHeight="1" thickBot="1">
      <c r="B124" s="234" t="s">
        <v>93</v>
      </c>
      <c r="C124" s="232"/>
      <c r="D124" s="1"/>
      <c r="E124" s="42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1"/>
      <c r="T124" s="1"/>
      <c r="U124" s="1"/>
      <c r="V124" s="1"/>
      <c r="W124" s="360"/>
      <c r="X124" s="360"/>
      <c r="Y124" s="360"/>
      <c r="Z124" s="360"/>
      <c r="AA124" s="1"/>
      <c r="AB124" s="1"/>
      <c r="AC124" s="1"/>
    </row>
    <row r="125" spans="2:29" s="44" customFormat="1" ht="17.25" customHeight="1">
      <c r="B125" s="356" t="s">
        <v>1</v>
      </c>
      <c r="C125" s="357"/>
      <c r="D125" s="117" t="s">
        <v>31</v>
      </c>
      <c r="E125" s="116"/>
      <c r="F125" s="48" t="s">
        <v>35</v>
      </c>
      <c r="G125" s="352" t="s">
        <v>36</v>
      </c>
      <c r="H125" s="352"/>
      <c r="I125" s="48"/>
      <c r="J125" s="48" t="s">
        <v>37</v>
      </c>
      <c r="K125" s="352" t="s">
        <v>36</v>
      </c>
      <c r="L125" s="352"/>
      <c r="M125" s="48"/>
      <c r="N125" s="48" t="s">
        <v>38</v>
      </c>
      <c r="O125" s="352" t="s">
        <v>36</v>
      </c>
      <c r="P125" s="352"/>
      <c r="Q125" s="48"/>
      <c r="R125" s="48" t="s">
        <v>39</v>
      </c>
      <c r="S125" s="352" t="s">
        <v>36</v>
      </c>
      <c r="T125" s="352"/>
      <c r="U125" s="49"/>
      <c r="V125" s="48" t="s">
        <v>40</v>
      </c>
      <c r="W125" s="352" t="s">
        <v>36</v>
      </c>
      <c r="X125" s="352"/>
      <c r="Y125" s="48" t="s">
        <v>41</v>
      </c>
      <c r="Z125" s="50"/>
      <c r="AA125" s="108" t="s">
        <v>42</v>
      </c>
      <c r="AB125" s="52" t="s">
        <v>43</v>
      </c>
      <c r="AC125" s="53" t="s">
        <v>41</v>
      </c>
    </row>
    <row r="126" spans="2:29" s="44" customFormat="1" ht="17.25" customHeight="1" thickBot="1">
      <c r="B126" s="353" t="s">
        <v>44</v>
      </c>
      <c r="C126" s="354"/>
      <c r="D126" s="119"/>
      <c r="E126" s="118"/>
      <c r="F126" s="55" t="s">
        <v>45</v>
      </c>
      <c r="G126" s="355" t="s">
        <v>46</v>
      </c>
      <c r="H126" s="355"/>
      <c r="I126" s="55"/>
      <c r="J126" s="55" t="s">
        <v>45</v>
      </c>
      <c r="K126" s="355" t="s">
        <v>46</v>
      </c>
      <c r="L126" s="355"/>
      <c r="M126" s="55"/>
      <c r="N126" s="55" t="s">
        <v>45</v>
      </c>
      <c r="O126" s="355" t="s">
        <v>46</v>
      </c>
      <c r="P126" s="355"/>
      <c r="Q126" s="55"/>
      <c r="R126" s="55" t="s">
        <v>45</v>
      </c>
      <c r="S126" s="355" t="s">
        <v>46</v>
      </c>
      <c r="T126" s="355"/>
      <c r="U126" s="57"/>
      <c r="V126" s="55" t="s">
        <v>45</v>
      </c>
      <c r="W126" s="355" t="s">
        <v>46</v>
      </c>
      <c r="X126" s="355"/>
      <c r="Y126" s="55" t="s">
        <v>45</v>
      </c>
      <c r="Z126" s="59" t="s">
        <v>47</v>
      </c>
      <c r="AA126" s="60" t="s">
        <v>48</v>
      </c>
      <c r="AB126" s="61" t="s">
        <v>49</v>
      </c>
      <c r="AC126" s="120" t="s">
        <v>50</v>
      </c>
    </row>
    <row r="127" spans="2:29" s="63" customFormat="1" ht="49.5" customHeight="1">
      <c r="B127" s="344" t="s">
        <v>63</v>
      </c>
      <c r="C127" s="345"/>
      <c r="D127" s="90">
        <f>SUM(D128:D130)</f>
        <v>179</v>
      </c>
      <c r="E127" s="65">
        <f>SUM(E128:E130)</f>
        <v>274</v>
      </c>
      <c r="F127" s="66">
        <f>SUM(F128:F130)</f>
        <v>453</v>
      </c>
      <c r="G127" s="67">
        <f>F147</f>
        <v>498</v>
      </c>
      <c r="H127" s="68" t="str">
        <f>B147</f>
        <v>Spordiklubi KNT</v>
      </c>
      <c r="I127" s="112">
        <f>SUM(I128:I130)</f>
        <v>292</v>
      </c>
      <c r="J127" s="70">
        <f>SUM(J128:J130)</f>
        <v>471</v>
      </c>
      <c r="K127" s="70">
        <f>J143</f>
        <v>486</v>
      </c>
      <c r="L127" s="68" t="str">
        <f>B143</f>
        <v>Halver Puit</v>
      </c>
      <c r="M127" s="73">
        <f>SUM(M128:M130)</f>
        <v>330</v>
      </c>
      <c r="N127" s="67">
        <f>SUM(N128:N130)</f>
        <v>509</v>
      </c>
      <c r="O127" s="67">
        <f>N139</f>
        <v>514</v>
      </c>
      <c r="P127" s="68" t="str">
        <f>B139</f>
        <v>Temper</v>
      </c>
      <c r="Q127" s="73">
        <f>SUM(Q128:Q130)</f>
        <v>380</v>
      </c>
      <c r="R127" s="67">
        <f>SUM(R128:R130)</f>
        <v>559</v>
      </c>
      <c r="S127" s="67">
        <f>R135</f>
        <v>516</v>
      </c>
      <c r="T127" s="68" t="str">
        <f>B135</f>
        <v>AQVA</v>
      </c>
      <c r="U127" s="73">
        <f>SUM(U128:U130)</f>
        <v>369</v>
      </c>
      <c r="V127" s="67">
        <f>SUM(V128:V130)</f>
        <v>548</v>
      </c>
      <c r="W127" s="67">
        <f>V131</f>
        <v>484</v>
      </c>
      <c r="X127" s="68" t="str">
        <f>B131</f>
        <v>IsoVent Ehitus</v>
      </c>
      <c r="Y127" s="91">
        <f>F127+J127+N127+R127+V127</f>
        <v>2540</v>
      </c>
      <c r="Z127" s="73">
        <f>SUM(Z128:Z130)</f>
        <v>1645</v>
      </c>
      <c r="AA127" s="75">
        <f>AVERAGE(AA128,AA129,AA130)</f>
        <v>169.33333333333334</v>
      </c>
      <c r="AB127" s="121">
        <f>AVERAGE(AB128,AB129,AB130)</f>
        <v>109.66666666666667</v>
      </c>
      <c r="AC127" s="331">
        <f>G128+K128+O128+S128+W128</f>
        <v>2</v>
      </c>
    </row>
    <row r="128" spans="2:29" s="63" customFormat="1" ht="17.25" customHeight="1">
      <c r="B128" s="122" t="s">
        <v>99</v>
      </c>
      <c r="C128" s="123"/>
      <c r="D128" s="77">
        <v>60</v>
      </c>
      <c r="E128" s="78">
        <v>97</v>
      </c>
      <c r="F128" s="81">
        <f>D128+E128</f>
        <v>157</v>
      </c>
      <c r="G128" s="335">
        <v>0</v>
      </c>
      <c r="H128" s="336"/>
      <c r="I128" s="80">
        <v>85</v>
      </c>
      <c r="J128" s="79">
        <f>D128+I128</f>
        <v>145</v>
      </c>
      <c r="K128" s="335">
        <v>0</v>
      </c>
      <c r="L128" s="336"/>
      <c r="M128" s="80">
        <v>110</v>
      </c>
      <c r="N128" s="79">
        <f>D128+M128</f>
        <v>170</v>
      </c>
      <c r="O128" s="335">
        <v>0</v>
      </c>
      <c r="P128" s="336"/>
      <c r="Q128" s="80">
        <v>102</v>
      </c>
      <c r="R128" s="81">
        <f>D128+Q128</f>
        <v>162</v>
      </c>
      <c r="S128" s="335">
        <v>1</v>
      </c>
      <c r="T128" s="336"/>
      <c r="U128" s="78">
        <v>111</v>
      </c>
      <c r="V128" s="81">
        <f>D128+U128</f>
        <v>171</v>
      </c>
      <c r="W128" s="335">
        <v>1</v>
      </c>
      <c r="X128" s="336"/>
      <c r="Y128" s="79">
        <f>F128+J128+N128+R128+V128</f>
        <v>805</v>
      </c>
      <c r="Z128" s="80">
        <f>E128+I128+M128+Q128+U128</f>
        <v>505</v>
      </c>
      <c r="AA128" s="82">
        <f>AVERAGE(F128,J128,N128,R128,V128)</f>
        <v>161</v>
      </c>
      <c r="AB128" s="83">
        <f>AVERAGE(F128,J128,N128,R128,V128)-D128</f>
        <v>101</v>
      </c>
      <c r="AC128" s="331"/>
    </row>
    <row r="129" spans="2:29" s="63" customFormat="1" ht="17.25" customHeight="1">
      <c r="B129" s="333" t="s">
        <v>100</v>
      </c>
      <c r="C129" s="334"/>
      <c r="D129" s="77">
        <v>59</v>
      </c>
      <c r="E129" s="78">
        <v>74</v>
      </c>
      <c r="F129" s="81">
        <f>D129+E129</f>
        <v>133</v>
      </c>
      <c r="G129" s="337"/>
      <c r="H129" s="338"/>
      <c r="I129" s="80">
        <v>113</v>
      </c>
      <c r="J129" s="79">
        <f>D129+I129</f>
        <v>172</v>
      </c>
      <c r="K129" s="337"/>
      <c r="L129" s="338"/>
      <c r="M129" s="80">
        <v>134</v>
      </c>
      <c r="N129" s="79">
        <f>D129+M129</f>
        <v>193</v>
      </c>
      <c r="O129" s="337"/>
      <c r="P129" s="338"/>
      <c r="Q129" s="78">
        <v>154</v>
      </c>
      <c r="R129" s="81">
        <f>D129+Q129</f>
        <v>213</v>
      </c>
      <c r="S129" s="337"/>
      <c r="T129" s="338"/>
      <c r="U129" s="78">
        <v>122</v>
      </c>
      <c r="V129" s="81">
        <f>D129+U129</f>
        <v>181</v>
      </c>
      <c r="W129" s="337"/>
      <c r="X129" s="338"/>
      <c r="Y129" s="79">
        <f>F129+J129+N129+R129+V129</f>
        <v>892</v>
      </c>
      <c r="Z129" s="80">
        <f>E129+I129+M129+Q129+U129</f>
        <v>597</v>
      </c>
      <c r="AA129" s="82">
        <f>AVERAGE(F129,J129,N129,R129,V129)</f>
        <v>178.4</v>
      </c>
      <c r="AB129" s="83">
        <f>AVERAGE(F129,J129,N129,R129,V129)-D129</f>
        <v>119.4</v>
      </c>
      <c r="AC129" s="331"/>
    </row>
    <row r="130" spans="2:29" s="63" customFormat="1" ht="17.25" customHeight="1" thickBot="1">
      <c r="B130" s="341" t="s">
        <v>101</v>
      </c>
      <c r="C130" s="342"/>
      <c r="D130" s="124">
        <v>60</v>
      </c>
      <c r="E130" s="85">
        <v>103</v>
      </c>
      <c r="F130" s="81">
        <f>D130+E130</f>
        <v>163</v>
      </c>
      <c r="G130" s="339"/>
      <c r="H130" s="340"/>
      <c r="I130" s="87">
        <v>94</v>
      </c>
      <c r="J130" s="79">
        <f>D130+I130</f>
        <v>154</v>
      </c>
      <c r="K130" s="339"/>
      <c r="L130" s="340"/>
      <c r="M130" s="80">
        <v>86</v>
      </c>
      <c r="N130" s="79">
        <f>D130+M130</f>
        <v>146</v>
      </c>
      <c r="O130" s="339"/>
      <c r="P130" s="340"/>
      <c r="Q130" s="78">
        <v>124</v>
      </c>
      <c r="R130" s="86">
        <f>D130+Q130</f>
        <v>184</v>
      </c>
      <c r="S130" s="339"/>
      <c r="T130" s="340"/>
      <c r="U130" s="78">
        <v>136</v>
      </c>
      <c r="V130" s="81">
        <f>D130+U130</f>
        <v>196</v>
      </c>
      <c r="W130" s="339"/>
      <c r="X130" s="340"/>
      <c r="Y130" s="86">
        <f>F130+J130+N130+R130+V130</f>
        <v>843</v>
      </c>
      <c r="Z130" s="87">
        <f>E130+I130+M130+Q130+U130</f>
        <v>543</v>
      </c>
      <c r="AA130" s="88">
        <f>AVERAGE(F130,J130,N130,R130,V130)</f>
        <v>168.6</v>
      </c>
      <c r="AB130" s="89">
        <f>AVERAGE(F130,J130,N130,R130,V130)-D130</f>
        <v>108.6</v>
      </c>
      <c r="AC130" s="332"/>
    </row>
    <row r="131" spans="2:29" s="63" customFormat="1" ht="49.5" customHeight="1">
      <c r="B131" s="328" t="s">
        <v>120</v>
      </c>
      <c r="C131" s="329"/>
      <c r="D131" s="64">
        <f>SUM(D132:D134)</f>
        <v>171</v>
      </c>
      <c r="E131" s="110">
        <f>SUM(E132:E134)</f>
        <v>297</v>
      </c>
      <c r="F131" s="93">
        <f>SUM(F132:F134)</f>
        <v>468</v>
      </c>
      <c r="G131" s="93">
        <f>F143</f>
        <v>492</v>
      </c>
      <c r="H131" s="71" t="str">
        <f>B143</f>
        <v>Halver Puit</v>
      </c>
      <c r="I131" s="65">
        <f>SUM(I132:I134)</f>
        <v>278</v>
      </c>
      <c r="J131" s="93">
        <f>SUM(J132:J134)</f>
        <v>449</v>
      </c>
      <c r="K131" s="93">
        <f>J139</f>
        <v>573</v>
      </c>
      <c r="L131" s="71" t="str">
        <f>B139</f>
        <v>Temper</v>
      </c>
      <c r="M131" s="72">
        <f>SUM(M132:M134)</f>
        <v>356</v>
      </c>
      <c r="N131" s="94">
        <f>SUM(N132:N134)</f>
        <v>527</v>
      </c>
      <c r="O131" s="93">
        <f>N135</f>
        <v>524</v>
      </c>
      <c r="P131" s="71" t="str">
        <f>B135</f>
        <v>AQVA</v>
      </c>
      <c r="Q131" s="72">
        <f>SUM(Q132:Q134)</f>
        <v>319</v>
      </c>
      <c r="R131" s="67">
        <f>SUM(R132:R134)</f>
        <v>490</v>
      </c>
      <c r="S131" s="93">
        <f>R147</f>
        <v>518</v>
      </c>
      <c r="T131" s="71" t="str">
        <f>B147</f>
        <v>Spordiklubi KNT</v>
      </c>
      <c r="U131" s="72">
        <f>SUM(U132:U134)</f>
        <v>313</v>
      </c>
      <c r="V131" s="95">
        <f>SUM(V132:V134)</f>
        <v>484</v>
      </c>
      <c r="W131" s="93">
        <f>V127</f>
        <v>548</v>
      </c>
      <c r="X131" s="71" t="str">
        <f>B127</f>
        <v>Elion</v>
      </c>
      <c r="Y131" s="74">
        <f>F131+J131+N131+R131+V131</f>
        <v>2418</v>
      </c>
      <c r="Z131" s="72">
        <f>SUM(Z132:Z134)</f>
        <v>1563</v>
      </c>
      <c r="AA131" s="92">
        <f>AVERAGE(AA132,AA133,AA134)</f>
        <v>161.2</v>
      </c>
      <c r="AB131" s="76">
        <f>AVERAGE(AB132,AB133,AB134)</f>
        <v>104.2</v>
      </c>
      <c r="AC131" s="330">
        <f>G132+K132+O132+S132+W132</f>
        <v>1</v>
      </c>
    </row>
    <row r="132" spans="2:29" s="63" customFormat="1" ht="17.25" customHeight="1">
      <c r="B132" s="333" t="s">
        <v>122</v>
      </c>
      <c r="C132" s="334"/>
      <c r="D132" s="77">
        <v>60</v>
      </c>
      <c r="E132" s="78">
        <v>98</v>
      </c>
      <c r="F132" s="81">
        <f>D132+E132</f>
        <v>158</v>
      </c>
      <c r="G132" s="335">
        <v>0</v>
      </c>
      <c r="H132" s="336"/>
      <c r="I132" s="80">
        <v>66</v>
      </c>
      <c r="J132" s="79">
        <f>D132+I132</f>
        <v>126</v>
      </c>
      <c r="K132" s="335">
        <v>0</v>
      </c>
      <c r="L132" s="336"/>
      <c r="M132" s="80">
        <v>127</v>
      </c>
      <c r="N132" s="79">
        <f>D132+M132</f>
        <v>187</v>
      </c>
      <c r="O132" s="335">
        <v>1</v>
      </c>
      <c r="P132" s="336"/>
      <c r="Q132" s="78">
        <v>89</v>
      </c>
      <c r="R132" s="81">
        <f>D132+Q132</f>
        <v>149</v>
      </c>
      <c r="S132" s="335">
        <v>0</v>
      </c>
      <c r="T132" s="336"/>
      <c r="U132" s="78">
        <v>96</v>
      </c>
      <c r="V132" s="81">
        <f>D132+U132</f>
        <v>156</v>
      </c>
      <c r="W132" s="335">
        <v>0</v>
      </c>
      <c r="X132" s="336"/>
      <c r="Y132" s="79">
        <f aca="true" t="shared" si="4" ref="Y132:Y147">F132+J132+N132+R132+V132</f>
        <v>776</v>
      </c>
      <c r="Z132" s="80">
        <f>E132+I132+M132+Q132+U132</f>
        <v>476</v>
      </c>
      <c r="AA132" s="82">
        <f>AVERAGE(F132,J132,N132,R132,V132)</f>
        <v>155.2</v>
      </c>
      <c r="AB132" s="83">
        <f>AVERAGE(F132,J132,N132,R132,V132)-D132</f>
        <v>95.19999999999999</v>
      </c>
      <c r="AC132" s="331"/>
    </row>
    <row r="133" spans="2:29" s="63" customFormat="1" ht="17.25" customHeight="1">
      <c r="B133" s="333" t="s">
        <v>202</v>
      </c>
      <c r="C133" s="334"/>
      <c r="D133" s="77">
        <v>60</v>
      </c>
      <c r="E133" s="78">
        <v>66</v>
      </c>
      <c r="F133" s="81">
        <f>D133+E133</f>
        <v>126</v>
      </c>
      <c r="G133" s="337"/>
      <c r="H133" s="338"/>
      <c r="I133" s="80">
        <v>85</v>
      </c>
      <c r="J133" s="79">
        <f>D133+I133</f>
        <v>145</v>
      </c>
      <c r="K133" s="337"/>
      <c r="L133" s="338"/>
      <c r="M133" s="80">
        <v>120</v>
      </c>
      <c r="N133" s="79">
        <f>D133+M133</f>
        <v>180</v>
      </c>
      <c r="O133" s="337"/>
      <c r="P133" s="338"/>
      <c r="Q133" s="78">
        <v>117</v>
      </c>
      <c r="R133" s="81">
        <f>D133+Q133</f>
        <v>177</v>
      </c>
      <c r="S133" s="337"/>
      <c r="T133" s="338"/>
      <c r="U133" s="78">
        <v>100</v>
      </c>
      <c r="V133" s="81">
        <f>D133+U133</f>
        <v>160</v>
      </c>
      <c r="W133" s="337"/>
      <c r="X133" s="338"/>
      <c r="Y133" s="79">
        <f t="shared" si="4"/>
        <v>788</v>
      </c>
      <c r="Z133" s="80">
        <f>E133+I133+M133+Q133+U133</f>
        <v>488</v>
      </c>
      <c r="AA133" s="82">
        <f>AVERAGE(F133,J133,N133,R133,V133)</f>
        <v>157.6</v>
      </c>
      <c r="AB133" s="83">
        <f>AVERAGE(F133,J133,N133,R133,V133)-D133</f>
        <v>97.6</v>
      </c>
      <c r="AC133" s="331"/>
    </row>
    <row r="134" spans="2:29" s="63" customFormat="1" ht="17.25" customHeight="1" thickBot="1">
      <c r="B134" s="341" t="s">
        <v>123</v>
      </c>
      <c r="C134" s="342"/>
      <c r="D134" s="77">
        <v>51</v>
      </c>
      <c r="E134" s="85">
        <v>133</v>
      </c>
      <c r="F134" s="81">
        <f>D134+E134</f>
        <v>184</v>
      </c>
      <c r="G134" s="339"/>
      <c r="H134" s="340"/>
      <c r="I134" s="87">
        <v>127</v>
      </c>
      <c r="J134" s="79">
        <f>D134+I134</f>
        <v>178</v>
      </c>
      <c r="K134" s="339"/>
      <c r="L134" s="340"/>
      <c r="M134" s="80">
        <v>109</v>
      </c>
      <c r="N134" s="79">
        <f>D134+M134</f>
        <v>160</v>
      </c>
      <c r="O134" s="339"/>
      <c r="P134" s="340"/>
      <c r="Q134" s="78">
        <v>113</v>
      </c>
      <c r="R134" s="81">
        <f>D134+Q134</f>
        <v>164</v>
      </c>
      <c r="S134" s="339"/>
      <c r="T134" s="340"/>
      <c r="U134" s="78">
        <v>117</v>
      </c>
      <c r="V134" s="81">
        <f>D134+U134</f>
        <v>168</v>
      </c>
      <c r="W134" s="339"/>
      <c r="X134" s="340"/>
      <c r="Y134" s="86">
        <f t="shared" si="4"/>
        <v>854</v>
      </c>
      <c r="Z134" s="87">
        <f>E134+I134+M134+Q134+U134</f>
        <v>599</v>
      </c>
      <c r="AA134" s="88">
        <f>AVERAGE(F134,J134,N134,R134,V134)</f>
        <v>170.8</v>
      </c>
      <c r="AB134" s="89">
        <f>AVERAGE(F134,J134,N134,R134,V134)-D134</f>
        <v>119.80000000000001</v>
      </c>
      <c r="AC134" s="332"/>
    </row>
    <row r="135" spans="2:29" s="63" customFormat="1" ht="49.5" customHeight="1">
      <c r="B135" s="328" t="s">
        <v>82</v>
      </c>
      <c r="C135" s="329"/>
      <c r="D135" s="64">
        <f>SUM(D136:D138)</f>
        <v>130</v>
      </c>
      <c r="E135" s="110">
        <f>SUM(E136:E138)</f>
        <v>332</v>
      </c>
      <c r="F135" s="93">
        <f>SUM(F136:F138)</f>
        <v>462</v>
      </c>
      <c r="G135" s="93">
        <f>F139</f>
        <v>518</v>
      </c>
      <c r="H135" s="71" t="str">
        <f>B139</f>
        <v>Temper</v>
      </c>
      <c r="I135" s="65">
        <f>SUM(I136:I138)</f>
        <v>414</v>
      </c>
      <c r="J135" s="93">
        <f>SUM(J136:J138)</f>
        <v>544</v>
      </c>
      <c r="K135" s="93">
        <f>J147</f>
        <v>531</v>
      </c>
      <c r="L135" s="71" t="str">
        <f>B147</f>
        <v>Spordiklubi KNT</v>
      </c>
      <c r="M135" s="72">
        <f>SUM(M136:M138)</f>
        <v>394</v>
      </c>
      <c r="N135" s="94">
        <f>SUM(N136:N138)</f>
        <v>524</v>
      </c>
      <c r="O135" s="93">
        <f>N131</f>
        <v>527</v>
      </c>
      <c r="P135" s="71" t="str">
        <f>B131</f>
        <v>IsoVent Ehitus</v>
      </c>
      <c r="Q135" s="72">
        <f>SUM(Q136:Q138)</f>
        <v>386</v>
      </c>
      <c r="R135" s="95">
        <f>SUM(R136:R138)</f>
        <v>516</v>
      </c>
      <c r="S135" s="93">
        <f>R127</f>
        <v>559</v>
      </c>
      <c r="T135" s="71" t="str">
        <f>B127</f>
        <v>Elion</v>
      </c>
      <c r="U135" s="72">
        <f>SUM(U136:U138)</f>
        <v>365</v>
      </c>
      <c r="V135" s="94">
        <f>SUM(V136:V138)</f>
        <v>495</v>
      </c>
      <c r="W135" s="93">
        <f>V143</f>
        <v>447</v>
      </c>
      <c r="X135" s="71" t="str">
        <f>B143</f>
        <v>Halver Puit</v>
      </c>
      <c r="Y135" s="74">
        <f t="shared" si="4"/>
        <v>2541</v>
      </c>
      <c r="Z135" s="72">
        <f>SUM(Z136:Z138)</f>
        <v>1891</v>
      </c>
      <c r="AA135" s="92">
        <f>AVERAGE(AA136,AA137,AA138)</f>
        <v>169.4</v>
      </c>
      <c r="AB135" s="76">
        <f>AVERAGE(AB136,AB137,AB138)</f>
        <v>126.06666666666666</v>
      </c>
      <c r="AC135" s="330">
        <f>G136+K136+O136+S136+W136</f>
        <v>2</v>
      </c>
    </row>
    <row r="136" spans="2:29" s="63" customFormat="1" ht="17.25" customHeight="1">
      <c r="B136" s="333" t="s">
        <v>224</v>
      </c>
      <c r="C136" s="334"/>
      <c r="D136" s="77">
        <v>60</v>
      </c>
      <c r="E136" s="78">
        <v>77</v>
      </c>
      <c r="F136" s="81">
        <f>D136+E136</f>
        <v>137</v>
      </c>
      <c r="G136" s="335">
        <v>0</v>
      </c>
      <c r="H136" s="336"/>
      <c r="I136" s="80">
        <v>116</v>
      </c>
      <c r="J136" s="79">
        <f>D136+I136</f>
        <v>176</v>
      </c>
      <c r="K136" s="335">
        <v>1</v>
      </c>
      <c r="L136" s="336"/>
      <c r="M136" s="80">
        <v>117</v>
      </c>
      <c r="N136" s="79">
        <f>D136+M136</f>
        <v>177</v>
      </c>
      <c r="O136" s="335">
        <v>0</v>
      </c>
      <c r="P136" s="336"/>
      <c r="Q136" s="78">
        <v>99</v>
      </c>
      <c r="R136" s="81">
        <f>D136+Q136</f>
        <v>159</v>
      </c>
      <c r="S136" s="335">
        <v>0</v>
      </c>
      <c r="T136" s="336"/>
      <c r="U136" s="78">
        <v>125</v>
      </c>
      <c r="V136" s="81">
        <f>D136+U136</f>
        <v>185</v>
      </c>
      <c r="W136" s="335">
        <v>1</v>
      </c>
      <c r="X136" s="336"/>
      <c r="Y136" s="79">
        <f t="shared" si="4"/>
        <v>834</v>
      </c>
      <c r="Z136" s="80">
        <f>E136+I136+M136+Q136+U136</f>
        <v>534</v>
      </c>
      <c r="AA136" s="82">
        <f>AVERAGE(F136,J136,N136,R136,V136)</f>
        <v>166.8</v>
      </c>
      <c r="AB136" s="83">
        <f>AVERAGE(F136,J136,N136,R136,V136)-D136</f>
        <v>106.80000000000001</v>
      </c>
      <c r="AC136" s="331"/>
    </row>
    <row r="137" spans="2:29" s="63" customFormat="1" ht="17.25" customHeight="1">
      <c r="B137" s="361" t="s">
        <v>198</v>
      </c>
      <c r="C137" s="362"/>
      <c r="D137" s="77">
        <v>33</v>
      </c>
      <c r="E137" s="78">
        <v>105</v>
      </c>
      <c r="F137" s="81">
        <f>D137+E137</f>
        <v>138</v>
      </c>
      <c r="G137" s="337"/>
      <c r="H137" s="338"/>
      <c r="I137" s="80">
        <v>146</v>
      </c>
      <c r="J137" s="79">
        <f>D137+I137</f>
        <v>179</v>
      </c>
      <c r="K137" s="337"/>
      <c r="L137" s="338"/>
      <c r="M137" s="80">
        <v>119</v>
      </c>
      <c r="N137" s="79">
        <f>D137+M137</f>
        <v>152</v>
      </c>
      <c r="O137" s="337"/>
      <c r="P137" s="338"/>
      <c r="Q137" s="78">
        <v>151</v>
      </c>
      <c r="R137" s="81">
        <f>D137+Q137</f>
        <v>184</v>
      </c>
      <c r="S137" s="337"/>
      <c r="T137" s="338"/>
      <c r="U137" s="78">
        <v>105</v>
      </c>
      <c r="V137" s="81">
        <f>D137+U137</f>
        <v>138</v>
      </c>
      <c r="W137" s="337"/>
      <c r="X137" s="338"/>
      <c r="Y137" s="79">
        <f t="shared" si="4"/>
        <v>791</v>
      </c>
      <c r="Z137" s="80">
        <f>E137+I137+M137+Q137+U137</f>
        <v>626</v>
      </c>
      <c r="AA137" s="82">
        <f>AVERAGE(F137,J137,N137,R137,V137)</f>
        <v>158.2</v>
      </c>
      <c r="AB137" s="83">
        <f>AVERAGE(F137,J137,N137,R137,V137)-D137</f>
        <v>125.19999999999999</v>
      </c>
      <c r="AC137" s="331"/>
    </row>
    <row r="138" spans="2:29" s="63" customFormat="1" ht="17.25" customHeight="1" thickBot="1">
      <c r="B138" s="341" t="s">
        <v>159</v>
      </c>
      <c r="C138" s="342"/>
      <c r="D138" s="84">
        <v>37</v>
      </c>
      <c r="E138" s="85">
        <v>150</v>
      </c>
      <c r="F138" s="81">
        <f>D138+E138</f>
        <v>187</v>
      </c>
      <c r="G138" s="339"/>
      <c r="H138" s="340"/>
      <c r="I138" s="87">
        <v>152</v>
      </c>
      <c r="J138" s="79">
        <f>D138+I138</f>
        <v>189</v>
      </c>
      <c r="K138" s="339"/>
      <c r="L138" s="340"/>
      <c r="M138" s="87">
        <v>158</v>
      </c>
      <c r="N138" s="79">
        <f>D138+M138</f>
        <v>195</v>
      </c>
      <c r="O138" s="339"/>
      <c r="P138" s="340"/>
      <c r="Q138" s="78">
        <v>136</v>
      </c>
      <c r="R138" s="81">
        <f>D138+Q138</f>
        <v>173</v>
      </c>
      <c r="S138" s="339"/>
      <c r="T138" s="340"/>
      <c r="U138" s="78">
        <v>135</v>
      </c>
      <c r="V138" s="81">
        <f>D138+U138</f>
        <v>172</v>
      </c>
      <c r="W138" s="339"/>
      <c r="X138" s="340"/>
      <c r="Y138" s="86">
        <f t="shared" si="4"/>
        <v>916</v>
      </c>
      <c r="Z138" s="87">
        <f>E138+I138+M138+Q138+U138</f>
        <v>731</v>
      </c>
      <c r="AA138" s="88">
        <f>AVERAGE(F138,J138,N138,R138,V138)</f>
        <v>183.2</v>
      </c>
      <c r="AB138" s="89">
        <f>AVERAGE(F138,J138,N138,R138,V138)-D138</f>
        <v>146.2</v>
      </c>
      <c r="AC138" s="332"/>
    </row>
    <row r="139" spans="2:29" s="63" customFormat="1" ht="49.5" customHeight="1">
      <c r="B139" s="328" t="s">
        <v>64</v>
      </c>
      <c r="C139" s="329"/>
      <c r="D139" s="64">
        <f>SUM(D140:D142)</f>
        <v>157</v>
      </c>
      <c r="E139" s="110">
        <f>SUM(E140:E142)</f>
        <v>361</v>
      </c>
      <c r="F139" s="93">
        <f>SUM(F140:F142)</f>
        <v>518</v>
      </c>
      <c r="G139" s="93">
        <f>F135</f>
        <v>462</v>
      </c>
      <c r="H139" s="71" t="str">
        <f>B135</f>
        <v>AQVA</v>
      </c>
      <c r="I139" s="65">
        <f>SUM(I140:I142)</f>
        <v>416</v>
      </c>
      <c r="J139" s="93">
        <f>SUM(J140:J142)</f>
        <v>573</v>
      </c>
      <c r="K139" s="93">
        <f>J131</f>
        <v>449</v>
      </c>
      <c r="L139" s="71" t="str">
        <f>B131</f>
        <v>IsoVent Ehitus</v>
      </c>
      <c r="M139" s="73">
        <f>SUM(M140:M142)</f>
        <v>357</v>
      </c>
      <c r="N139" s="95">
        <f>SUM(N140:N142)</f>
        <v>514</v>
      </c>
      <c r="O139" s="93">
        <f>N127</f>
        <v>509</v>
      </c>
      <c r="P139" s="71" t="str">
        <f>B127</f>
        <v>Elion</v>
      </c>
      <c r="Q139" s="72">
        <f>SUM(Q140:Q142)</f>
        <v>384</v>
      </c>
      <c r="R139" s="95">
        <f>SUM(R140:R142)</f>
        <v>541</v>
      </c>
      <c r="S139" s="93">
        <f>R143</f>
        <v>493</v>
      </c>
      <c r="T139" s="71" t="str">
        <f>B143</f>
        <v>Halver Puit</v>
      </c>
      <c r="U139" s="72">
        <f>SUM(U140:U142)</f>
        <v>388</v>
      </c>
      <c r="V139" s="95">
        <f>SUM(V140:V142)</f>
        <v>545</v>
      </c>
      <c r="W139" s="93">
        <f>V147</f>
        <v>509</v>
      </c>
      <c r="X139" s="71" t="str">
        <f>B147</f>
        <v>Spordiklubi KNT</v>
      </c>
      <c r="Y139" s="74">
        <f t="shared" si="4"/>
        <v>2691</v>
      </c>
      <c r="Z139" s="72">
        <f>SUM(Z140:Z142)</f>
        <v>1906</v>
      </c>
      <c r="AA139" s="92">
        <f>AVERAGE(AA140,AA141,AA142)</f>
        <v>179.4</v>
      </c>
      <c r="AB139" s="76">
        <f>AVERAGE(AB140,AB141,AB142)</f>
        <v>127.06666666666666</v>
      </c>
      <c r="AC139" s="330">
        <f>G140+K140+O140+S140+W140</f>
        <v>5</v>
      </c>
    </row>
    <row r="140" spans="2:29" s="63" customFormat="1" ht="17.25" customHeight="1">
      <c r="B140" s="333" t="s">
        <v>200</v>
      </c>
      <c r="C140" s="334"/>
      <c r="D140" s="77">
        <v>60</v>
      </c>
      <c r="E140" s="80">
        <v>107</v>
      </c>
      <c r="F140" s="81">
        <f>D140+E140</f>
        <v>167</v>
      </c>
      <c r="G140" s="335">
        <v>1</v>
      </c>
      <c r="H140" s="336"/>
      <c r="I140" s="80">
        <v>116</v>
      </c>
      <c r="J140" s="79">
        <f>D140+I140</f>
        <v>176</v>
      </c>
      <c r="K140" s="335">
        <v>1</v>
      </c>
      <c r="L140" s="336"/>
      <c r="M140" s="80">
        <v>103</v>
      </c>
      <c r="N140" s="79">
        <f>D140+M140</f>
        <v>163</v>
      </c>
      <c r="O140" s="335">
        <v>1</v>
      </c>
      <c r="P140" s="336"/>
      <c r="Q140" s="78">
        <v>104</v>
      </c>
      <c r="R140" s="81">
        <f>D140+Q140</f>
        <v>164</v>
      </c>
      <c r="S140" s="335">
        <v>1</v>
      </c>
      <c r="T140" s="336"/>
      <c r="U140" s="78">
        <v>105</v>
      </c>
      <c r="V140" s="81">
        <f>D140+U140</f>
        <v>165</v>
      </c>
      <c r="W140" s="335">
        <v>1</v>
      </c>
      <c r="X140" s="336"/>
      <c r="Y140" s="79">
        <f t="shared" si="4"/>
        <v>835</v>
      </c>
      <c r="Z140" s="80">
        <f>E140+I140+M140+Q140+U140</f>
        <v>535</v>
      </c>
      <c r="AA140" s="82">
        <f>AVERAGE(F140,J140,N140,R140,V140)</f>
        <v>167</v>
      </c>
      <c r="AB140" s="83">
        <f>AVERAGE(F140,J140,N140,R140,V140)-D140</f>
        <v>107</v>
      </c>
      <c r="AC140" s="331"/>
    </row>
    <row r="141" spans="2:29" s="63" customFormat="1" ht="17.25" customHeight="1">
      <c r="B141" s="333" t="s">
        <v>103</v>
      </c>
      <c r="C141" s="334"/>
      <c r="D141" s="77">
        <v>60</v>
      </c>
      <c r="E141" s="98">
        <v>92</v>
      </c>
      <c r="F141" s="81">
        <f>D141+E141</f>
        <v>152</v>
      </c>
      <c r="G141" s="337"/>
      <c r="H141" s="338"/>
      <c r="I141" s="80">
        <v>135</v>
      </c>
      <c r="J141" s="79">
        <f>D141+I141</f>
        <v>195</v>
      </c>
      <c r="K141" s="337"/>
      <c r="L141" s="338"/>
      <c r="M141" s="80">
        <v>116</v>
      </c>
      <c r="N141" s="79">
        <f>D141+M141</f>
        <v>176</v>
      </c>
      <c r="O141" s="337"/>
      <c r="P141" s="338"/>
      <c r="Q141" s="78">
        <v>152</v>
      </c>
      <c r="R141" s="81">
        <f>D141+Q141</f>
        <v>212</v>
      </c>
      <c r="S141" s="337"/>
      <c r="T141" s="338"/>
      <c r="U141" s="78">
        <v>110</v>
      </c>
      <c r="V141" s="81">
        <f>D141+U141</f>
        <v>170</v>
      </c>
      <c r="W141" s="337"/>
      <c r="X141" s="338"/>
      <c r="Y141" s="79">
        <f t="shared" si="4"/>
        <v>905</v>
      </c>
      <c r="Z141" s="80">
        <f>E141+I141+M141+Q141+U141</f>
        <v>605</v>
      </c>
      <c r="AA141" s="82">
        <f>AVERAGE(F141,J141,N141,R141,V141)</f>
        <v>181</v>
      </c>
      <c r="AB141" s="83">
        <f>AVERAGE(F141,J141,N141,R141,V141)-D141</f>
        <v>121</v>
      </c>
      <c r="AC141" s="331"/>
    </row>
    <row r="142" spans="2:29" s="63" customFormat="1" ht="17.25" customHeight="1" thickBot="1">
      <c r="B142" s="341" t="s">
        <v>104</v>
      </c>
      <c r="C142" s="342"/>
      <c r="D142" s="84">
        <v>37</v>
      </c>
      <c r="E142" s="85">
        <v>162</v>
      </c>
      <c r="F142" s="81">
        <f>D142+E142</f>
        <v>199</v>
      </c>
      <c r="G142" s="339"/>
      <c r="H142" s="340"/>
      <c r="I142" s="87">
        <v>165</v>
      </c>
      <c r="J142" s="79">
        <f>D142+I142</f>
        <v>202</v>
      </c>
      <c r="K142" s="339"/>
      <c r="L142" s="340"/>
      <c r="M142" s="87">
        <v>138</v>
      </c>
      <c r="N142" s="79">
        <f>D142+M142</f>
        <v>175</v>
      </c>
      <c r="O142" s="339"/>
      <c r="P142" s="340"/>
      <c r="Q142" s="78">
        <v>128</v>
      </c>
      <c r="R142" s="81">
        <f>D142+Q142</f>
        <v>165</v>
      </c>
      <c r="S142" s="339"/>
      <c r="T142" s="340"/>
      <c r="U142" s="78">
        <v>173</v>
      </c>
      <c r="V142" s="81">
        <f>D142+U142</f>
        <v>210</v>
      </c>
      <c r="W142" s="339"/>
      <c r="X142" s="340"/>
      <c r="Y142" s="86">
        <f t="shared" si="4"/>
        <v>951</v>
      </c>
      <c r="Z142" s="87">
        <f>E142+I142+M142+Q142+U142</f>
        <v>766</v>
      </c>
      <c r="AA142" s="88">
        <f>AVERAGE(F142,J142,N142,R142,V142)</f>
        <v>190.2</v>
      </c>
      <c r="AB142" s="89">
        <f>AVERAGE(F142,J142,N142,R142,V142)-D142</f>
        <v>153.2</v>
      </c>
      <c r="AC142" s="332"/>
    </row>
    <row r="143" spans="2:29" s="63" customFormat="1" ht="48.75" customHeight="1">
      <c r="B143" s="328" t="s">
        <v>84</v>
      </c>
      <c r="C143" s="329"/>
      <c r="D143" s="64">
        <f>SUM(D144:D146)</f>
        <v>180</v>
      </c>
      <c r="E143" s="110">
        <f>SUM(E144:E146)</f>
        <v>312</v>
      </c>
      <c r="F143" s="93">
        <f>SUM(F144:F146)</f>
        <v>492</v>
      </c>
      <c r="G143" s="93">
        <f>F131</f>
        <v>468</v>
      </c>
      <c r="H143" s="71" t="str">
        <f>B131</f>
        <v>IsoVent Ehitus</v>
      </c>
      <c r="I143" s="65">
        <f>SUM(I144:I146)</f>
        <v>306</v>
      </c>
      <c r="J143" s="93">
        <f>SUM(J144:J146)</f>
        <v>486</v>
      </c>
      <c r="K143" s="93">
        <f>J127</f>
        <v>471</v>
      </c>
      <c r="L143" s="71" t="str">
        <f>B127</f>
        <v>Elion</v>
      </c>
      <c r="M143" s="73">
        <f>SUM(M144:M146)</f>
        <v>241</v>
      </c>
      <c r="N143" s="93">
        <f>SUM(N144:N146)</f>
        <v>421</v>
      </c>
      <c r="O143" s="93">
        <f>N147</f>
        <v>504</v>
      </c>
      <c r="P143" s="71" t="str">
        <f>B147</f>
        <v>Spordiklubi KNT</v>
      </c>
      <c r="Q143" s="72">
        <f>SUM(Q144:Q146)</f>
        <v>313</v>
      </c>
      <c r="R143" s="94">
        <f>SUM(R144:R146)</f>
        <v>493</v>
      </c>
      <c r="S143" s="93">
        <f>R139</f>
        <v>541</v>
      </c>
      <c r="T143" s="71" t="str">
        <f>B139</f>
        <v>Temper</v>
      </c>
      <c r="U143" s="72">
        <f>SUM(U144:U146)</f>
        <v>267</v>
      </c>
      <c r="V143" s="94">
        <f>SUM(V144:V146)</f>
        <v>447</v>
      </c>
      <c r="W143" s="93">
        <f>V135</f>
        <v>495</v>
      </c>
      <c r="X143" s="71" t="str">
        <f>B135</f>
        <v>AQVA</v>
      </c>
      <c r="Y143" s="74">
        <f t="shared" si="4"/>
        <v>2339</v>
      </c>
      <c r="Z143" s="72">
        <f>SUM(Z144:Z146)</f>
        <v>1439</v>
      </c>
      <c r="AA143" s="92">
        <f>AVERAGE(AA144,AA145,AA146)</f>
        <v>155.93333333333334</v>
      </c>
      <c r="AB143" s="76">
        <f>AVERAGE(AB144,AB145,AB146)</f>
        <v>95.93333333333334</v>
      </c>
      <c r="AC143" s="330">
        <f>G144+K144+O144+S144+W144</f>
        <v>2</v>
      </c>
    </row>
    <row r="144" spans="2:29" s="63" customFormat="1" ht="17.25" customHeight="1">
      <c r="B144" s="333" t="s">
        <v>225</v>
      </c>
      <c r="C144" s="334"/>
      <c r="D144" s="77">
        <v>60</v>
      </c>
      <c r="E144" s="80">
        <v>83</v>
      </c>
      <c r="F144" s="81">
        <f>D144+E144</f>
        <v>143</v>
      </c>
      <c r="G144" s="335">
        <v>1</v>
      </c>
      <c r="H144" s="336"/>
      <c r="I144" s="80">
        <v>79</v>
      </c>
      <c r="J144" s="79">
        <f>D144+I144</f>
        <v>139</v>
      </c>
      <c r="K144" s="335">
        <v>1</v>
      </c>
      <c r="L144" s="336"/>
      <c r="M144" s="80">
        <v>70</v>
      </c>
      <c r="N144" s="79">
        <f>D144+M144</f>
        <v>130</v>
      </c>
      <c r="O144" s="335">
        <v>0</v>
      </c>
      <c r="P144" s="336"/>
      <c r="Q144" s="78">
        <v>85</v>
      </c>
      <c r="R144" s="81">
        <f>D144+Q144</f>
        <v>145</v>
      </c>
      <c r="S144" s="335">
        <v>0</v>
      </c>
      <c r="T144" s="336"/>
      <c r="U144" s="78">
        <v>47</v>
      </c>
      <c r="V144" s="81">
        <f>D144+U144</f>
        <v>107</v>
      </c>
      <c r="W144" s="335">
        <v>0</v>
      </c>
      <c r="X144" s="336"/>
      <c r="Y144" s="79">
        <f t="shared" si="4"/>
        <v>664</v>
      </c>
      <c r="Z144" s="80">
        <f>E144+I144+M144+Q144+U144</f>
        <v>364</v>
      </c>
      <c r="AA144" s="82">
        <f>AVERAGE(F144,J144,N144,R144,V144)</f>
        <v>132.8</v>
      </c>
      <c r="AB144" s="83">
        <f>AVERAGE(F144,J144,N144,R144,V144)-D144</f>
        <v>72.80000000000001</v>
      </c>
      <c r="AC144" s="331"/>
    </row>
    <row r="145" spans="2:29" s="63" customFormat="1" ht="17.25" customHeight="1">
      <c r="B145" s="373" t="s">
        <v>226</v>
      </c>
      <c r="C145" s="374"/>
      <c r="D145" s="77">
        <v>60</v>
      </c>
      <c r="E145" s="78">
        <v>97</v>
      </c>
      <c r="F145" s="81">
        <f>D145+E145</f>
        <v>157</v>
      </c>
      <c r="G145" s="337"/>
      <c r="H145" s="338"/>
      <c r="I145" s="80">
        <v>98</v>
      </c>
      <c r="J145" s="79">
        <f>D145+I145</f>
        <v>158</v>
      </c>
      <c r="K145" s="337"/>
      <c r="L145" s="338"/>
      <c r="M145" s="80">
        <v>86</v>
      </c>
      <c r="N145" s="79">
        <f>D145+M145</f>
        <v>146</v>
      </c>
      <c r="O145" s="337"/>
      <c r="P145" s="338"/>
      <c r="Q145" s="78">
        <v>128</v>
      </c>
      <c r="R145" s="81">
        <f>D145+Q145</f>
        <v>188</v>
      </c>
      <c r="S145" s="337"/>
      <c r="T145" s="338"/>
      <c r="U145" s="78">
        <v>85</v>
      </c>
      <c r="V145" s="81">
        <f>D145+U145</f>
        <v>145</v>
      </c>
      <c r="W145" s="337"/>
      <c r="X145" s="338"/>
      <c r="Y145" s="79">
        <f t="shared" si="4"/>
        <v>794</v>
      </c>
      <c r="Z145" s="80">
        <f>E145+I145+M145+Q145+U145</f>
        <v>494</v>
      </c>
      <c r="AA145" s="82">
        <f>AVERAGE(F145,J145,N145,R145,V145)</f>
        <v>158.8</v>
      </c>
      <c r="AB145" s="83">
        <f>AVERAGE(F145,J145,N145,R145,V145)-D145</f>
        <v>98.80000000000001</v>
      </c>
      <c r="AC145" s="331"/>
    </row>
    <row r="146" spans="2:29" s="63" customFormat="1" ht="17.25" customHeight="1" thickBot="1">
      <c r="B146" s="341" t="s">
        <v>227</v>
      </c>
      <c r="C146" s="342"/>
      <c r="D146" s="77">
        <v>60</v>
      </c>
      <c r="E146" s="85">
        <v>132</v>
      </c>
      <c r="F146" s="81">
        <f>D146+E146</f>
        <v>192</v>
      </c>
      <c r="G146" s="339"/>
      <c r="H146" s="340"/>
      <c r="I146" s="87">
        <v>129</v>
      </c>
      <c r="J146" s="79">
        <f>D146+I146</f>
        <v>189</v>
      </c>
      <c r="K146" s="339"/>
      <c r="L146" s="340"/>
      <c r="M146" s="87">
        <v>85</v>
      </c>
      <c r="N146" s="79">
        <f>D146+M146</f>
        <v>145</v>
      </c>
      <c r="O146" s="339"/>
      <c r="P146" s="340"/>
      <c r="Q146" s="78">
        <v>100</v>
      </c>
      <c r="R146" s="81">
        <f>D146+Q146</f>
        <v>160</v>
      </c>
      <c r="S146" s="339"/>
      <c r="T146" s="340"/>
      <c r="U146" s="78">
        <v>135</v>
      </c>
      <c r="V146" s="81">
        <f>D146+U146</f>
        <v>195</v>
      </c>
      <c r="W146" s="339"/>
      <c r="X146" s="340"/>
      <c r="Y146" s="86">
        <f t="shared" si="4"/>
        <v>881</v>
      </c>
      <c r="Z146" s="87">
        <f>E146+I146+M146+Q146+U146</f>
        <v>581</v>
      </c>
      <c r="AA146" s="88">
        <f>AVERAGE(F146,J146,N146,R146,V146)</f>
        <v>176.2</v>
      </c>
      <c r="AB146" s="89">
        <f>AVERAGE(F146,J146,N146,R146,V146)-D146</f>
        <v>116.19999999999999</v>
      </c>
      <c r="AC146" s="332"/>
    </row>
    <row r="147" spans="2:29" s="63" customFormat="1" ht="49.5" customHeight="1">
      <c r="B147" s="328" t="s">
        <v>81</v>
      </c>
      <c r="C147" s="329"/>
      <c r="D147" s="64">
        <f>SUM(D148:D150)</f>
        <v>180</v>
      </c>
      <c r="E147" s="110">
        <f>SUM(E148:E150)</f>
        <v>318</v>
      </c>
      <c r="F147" s="93">
        <f>SUM(F148:F150)</f>
        <v>498</v>
      </c>
      <c r="G147" s="93">
        <f>F127</f>
        <v>453</v>
      </c>
      <c r="H147" s="71" t="str">
        <f>B127</f>
        <v>Elion</v>
      </c>
      <c r="I147" s="65">
        <f>SUM(I148:I150)</f>
        <v>351</v>
      </c>
      <c r="J147" s="93">
        <f>SUM(J148:J150)</f>
        <v>531</v>
      </c>
      <c r="K147" s="93">
        <f>J135</f>
        <v>544</v>
      </c>
      <c r="L147" s="71" t="str">
        <f>B135</f>
        <v>AQVA</v>
      </c>
      <c r="M147" s="73">
        <f>SUM(M148:M150)</f>
        <v>324</v>
      </c>
      <c r="N147" s="95">
        <f>SUM(N148:N150)</f>
        <v>504</v>
      </c>
      <c r="O147" s="93">
        <f>N143</f>
        <v>421</v>
      </c>
      <c r="P147" s="71" t="str">
        <f>B143</f>
        <v>Halver Puit</v>
      </c>
      <c r="Q147" s="72">
        <f>SUM(Q148:Q150)</f>
        <v>338</v>
      </c>
      <c r="R147" s="95">
        <f>SUM(R148:R150)</f>
        <v>518</v>
      </c>
      <c r="S147" s="93">
        <f>R131</f>
        <v>490</v>
      </c>
      <c r="T147" s="71" t="str">
        <f>B131</f>
        <v>IsoVent Ehitus</v>
      </c>
      <c r="U147" s="72">
        <f>SUM(U148:U150)</f>
        <v>329</v>
      </c>
      <c r="V147" s="95">
        <f>SUM(V148:V150)</f>
        <v>509</v>
      </c>
      <c r="W147" s="93">
        <f>V139</f>
        <v>545</v>
      </c>
      <c r="X147" s="71" t="str">
        <f>B139</f>
        <v>Temper</v>
      </c>
      <c r="Y147" s="74">
        <f t="shared" si="4"/>
        <v>2560</v>
      </c>
      <c r="Z147" s="72">
        <f>SUM(Z148:Z150)</f>
        <v>1660</v>
      </c>
      <c r="AA147" s="92">
        <f>AVERAGE(AA148,AA149,AA150)</f>
        <v>170.66666666666666</v>
      </c>
      <c r="AB147" s="76">
        <f>AVERAGE(AB148,AB149,AB150)</f>
        <v>110.66666666666667</v>
      </c>
      <c r="AC147" s="330">
        <f>G148+K148+O148+S148+W148</f>
        <v>3</v>
      </c>
    </row>
    <row r="148" spans="2:29" s="63" customFormat="1" ht="17.25" customHeight="1">
      <c r="B148" s="333" t="s">
        <v>171</v>
      </c>
      <c r="C148" s="334"/>
      <c r="D148" s="77">
        <v>60</v>
      </c>
      <c r="E148" s="78">
        <v>73</v>
      </c>
      <c r="F148" s="81">
        <f>D148+E148</f>
        <v>133</v>
      </c>
      <c r="G148" s="335">
        <v>1</v>
      </c>
      <c r="H148" s="336"/>
      <c r="I148" s="80">
        <v>107</v>
      </c>
      <c r="J148" s="79">
        <f>D148+I148</f>
        <v>167</v>
      </c>
      <c r="K148" s="335">
        <v>0</v>
      </c>
      <c r="L148" s="336"/>
      <c r="M148" s="80">
        <v>141</v>
      </c>
      <c r="N148" s="79">
        <f>D148+M148</f>
        <v>201</v>
      </c>
      <c r="O148" s="335">
        <v>1</v>
      </c>
      <c r="P148" s="336"/>
      <c r="Q148" s="78">
        <v>94</v>
      </c>
      <c r="R148" s="81">
        <f>D148+Q148</f>
        <v>154</v>
      </c>
      <c r="S148" s="335">
        <v>1</v>
      </c>
      <c r="T148" s="336"/>
      <c r="U148" s="78">
        <v>76</v>
      </c>
      <c r="V148" s="81">
        <f>D148+U148</f>
        <v>136</v>
      </c>
      <c r="W148" s="335">
        <v>0</v>
      </c>
      <c r="X148" s="336"/>
      <c r="Y148" s="79">
        <f>F148+J148+N148+R148+V148</f>
        <v>791</v>
      </c>
      <c r="Z148" s="80">
        <f>E148+I148+M148+Q148+U148</f>
        <v>491</v>
      </c>
      <c r="AA148" s="82">
        <f>AVERAGE(F148,J148,N148,R148,V148)</f>
        <v>158.2</v>
      </c>
      <c r="AB148" s="83">
        <f>AVERAGE(F148,J148,N148,R148,V148)-D148</f>
        <v>98.19999999999999</v>
      </c>
      <c r="AC148" s="331"/>
    </row>
    <row r="149" spans="2:29" s="63" customFormat="1" ht="17.25" customHeight="1">
      <c r="B149" s="333" t="s">
        <v>228</v>
      </c>
      <c r="C149" s="334"/>
      <c r="D149" s="77">
        <v>60</v>
      </c>
      <c r="E149" s="78">
        <v>77</v>
      </c>
      <c r="F149" s="81">
        <f>D149+E149</f>
        <v>137</v>
      </c>
      <c r="G149" s="337"/>
      <c r="H149" s="338"/>
      <c r="I149" s="80">
        <v>112</v>
      </c>
      <c r="J149" s="79">
        <f>D149+I149</f>
        <v>172</v>
      </c>
      <c r="K149" s="337"/>
      <c r="L149" s="338"/>
      <c r="M149" s="80">
        <v>89</v>
      </c>
      <c r="N149" s="79">
        <f>D149+M149</f>
        <v>149</v>
      </c>
      <c r="O149" s="337"/>
      <c r="P149" s="338"/>
      <c r="Q149" s="78">
        <v>88</v>
      </c>
      <c r="R149" s="81">
        <f>D149+Q149</f>
        <v>148</v>
      </c>
      <c r="S149" s="337"/>
      <c r="T149" s="338"/>
      <c r="U149" s="78">
        <v>147</v>
      </c>
      <c r="V149" s="81">
        <f>D149+U149</f>
        <v>207</v>
      </c>
      <c r="W149" s="337"/>
      <c r="X149" s="338"/>
      <c r="Y149" s="79">
        <f>F149+J149+N149+R149+V149</f>
        <v>813</v>
      </c>
      <c r="Z149" s="80">
        <f>E149+I149+M149+Q149+U149</f>
        <v>513</v>
      </c>
      <c r="AA149" s="82">
        <f>AVERAGE(F149,J149,N149,R149,V149)</f>
        <v>162.6</v>
      </c>
      <c r="AB149" s="83">
        <f>AVERAGE(F149,J149,N149,R149,V149)-D149</f>
        <v>102.6</v>
      </c>
      <c r="AC149" s="331"/>
    </row>
    <row r="150" spans="2:29" s="63" customFormat="1" ht="17.25" customHeight="1" thickBot="1">
      <c r="B150" s="333" t="s">
        <v>173</v>
      </c>
      <c r="C150" s="334"/>
      <c r="D150" s="84">
        <v>60</v>
      </c>
      <c r="E150" s="85">
        <v>168</v>
      </c>
      <c r="F150" s="86">
        <f>D150+E150</f>
        <v>228</v>
      </c>
      <c r="G150" s="339"/>
      <c r="H150" s="340"/>
      <c r="I150" s="87">
        <v>132</v>
      </c>
      <c r="J150" s="86">
        <f>D150+I150</f>
        <v>192</v>
      </c>
      <c r="K150" s="339"/>
      <c r="L150" s="340"/>
      <c r="M150" s="87">
        <v>94</v>
      </c>
      <c r="N150" s="86">
        <f>D150+M150</f>
        <v>154</v>
      </c>
      <c r="O150" s="339"/>
      <c r="P150" s="340"/>
      <c r="Q150" s="87">
        <v>156</v>
      </c>
      <c r="R150" s="86">
        <f>D150+Q150</f>
        <v>216</v>
      </c>
      <c r="S150" s="339"/>
      <c r="T150" s="340"/>
      <c r="U150" s="87">
        <v>106</v>
      </c>
      <c r="V150" s="86">
        <f>D150+U150</f>
        <v>166</v>
      </c>
      <c r="W150" s="339"/>
      <c r="X150" s="340"/>
      <c r="Y150" s="86">
        <f>F150+J150+N150+R150+V150</f>
        <v>956</v>
      </c>
      <c r="Z150" s="87">
        <f>E150+I150+M150+Q150+U150</f>
        <v>656</v>
      </c>
      <c r="AA150" s="88">
        <f>AVERAGE(F150,J150,N150,R150,V150)</f>
        <v>191.2</v>
      </c>
      <c r="AB150" s="89">
        <f>AVERAGE(F150,J150,N150,R150,V150)-D150</f>
        <v>131.2</v>
      </c>
      <c r="AC150" s="332"/>
    </row>
    <row r="151" spans="2:29" s="63" customFormat="1" ht="17.25" customHeight="1">
      <c r="B151" s="99"/>
      <c r="C151" s="99"/>
      <c r="D151" s="100"/>
      <c r="E151" s="101"/>
      <c r="F151" s="102"/>
      <c r="G151" s="103"/>
      <c r="H151" s="103"/>
      <c r="I151" s="101"/>
      <c r="J151" s="102"/>
      <c r="K151" s="103"/>
      <c r="L151" s="103"/>
      <c r="M151" s="101"/>
      <c r="N151" s="102"/>
      <c r="O151" s="103"/>
      <c r="P151" s="103"/>
      <c r="Q151" s="101"/>
      <c r="R151" s="102"/>
      <c r="S151" s="103"/>
      <c r="T151" s="103"/>
      <c r="U151" s="101"/>
      <c r="V151" s="102"/>
      <c r="W151" s="103"/>
      <c r="X151" s="103"/>
      <c r="Y151" s="102"/>
      <c r="Z151" s="113"/>
      <c r="AA151" s="105"/>
      <c r="AB151" s="104"/>
      <c r="AC151" s="106"/>
    </row>
    <row r="152" spans="2:29" ht="27.75" customHeight="1">
      <c r="B152" s="1"/>
      <c r="C152" s="1"/>
      <c r="D152" s="1"/>
      <c r="E152" s="42"/>
      <c r="F152" s="4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7" ht="20.25">
      <c r="B153" s="209"/>
      <c r="C153" s="210"/>
      <c r="D153" s="210"/>
      <c r="E153" s="210"/>
      <c r="F153" s="210"/>
      <c r="G153" s="211"/>
    </row>
  </sheetData>
  <mergeCells count="368">
    <mergeCell ref="B72:C72"/>
    <mergeCell ref="B129:C129"/>
    <mergeCell ref="B98:C98"/>
    <mergeCell ref="B146:C146"/>
    <mergeCell ref="B134:C134"/>
    <mergeCell ref="B135:C135"/>
    <mergeCell ref="B130:C130"/>
    <mergeCell ref="B131:C131"/>
    <mergeCell ref="B117:C117"/>
    <mergeCell ref="B113:C113"/>
    <mergeCell ref="AC147:AC150"/>
    <mergeCell ref="B148:C148"/>
    <mergeCell ref="G148:H150"/>
    <mergeCell ref="K148:L150"/>
    <mergeCell ref="O148:P150"/>
    <mergeCell ref="S148:T150"/>
    <mergeCell ref="W148:X150"/>
    <mergeCell ref="B149:C149"/>
    <mergeCell ref="B150:C150"/>
    <mergeCell ref="B147:C147"/>
    <mergeCell ref="AC143:AC146"/>
    <mergeCell ref="B144:C144"/>
    <mergeCell ref="G144:H146"/>
    <mergeCell ref="K144:L146"/>
    <mergeCell ref="O144:P146"/>
    <mergeCell ref="S144:T146"/>
    <mergeCell ref="W144:X146"/>
    <mergeCell ref="B145:C145"/>
    <mergeCell ref="B143:C143"/>
    <mergeCell ref="AC139:AC142"/>
    <mergeCell ref="B140:C140"/>
    <mergeCell ref="G140:H142"/>
    <mergeCell ref="K140:L142"/>
    <mergeCell ref="O140:P142"/>
    <mergeCell ref="S140:T142"/>
    <mergeCell ref="W140:X142"/>
    <mergeCell ref="B141:C141"/>
    <mergeCell ref="B142:C142"/>
    <mergeCell ref="B139:C139"/>
    <mergeCell ref="AC135:AC138"/>
    <mergeCell ref="B136:C136"/>
    <mergeCell ref="G136:H138"/>
    <mergeCell ref="K136:L138"/>
    <mergeCell ref="O136:P138"/>
    <mergeCell ref="S136:T138"/>
    <mergeCell ref="W136:X138"/>
    <mergeCell ref="B137:C137"/>
    <mergeCell ref="B138:C138"/>
    <mergeCell ref="AC131:AC134"/>
    <mergeCell ref="B132:C132"/>
    <mergeCell ref="G132:H134"/>
    <mergeCell ref="K132:L134"/>
    <mergeCell ref="O132:P134"/>
    <mergeCell ref="S132:T134"/>
    <mergeCell ref="W132:X134"/>
    <mergeCell ref="B133:C133"/>
    <mergeCell ref="S126:T126"/>
    <mergeCell ref="W126:X126"/>
    <mergeCell ref="B127:C127"/>
    <mergeCell ref="AC127:AC130"/>
    <mergeCell ref="G128:H130"/>
    <mergeCell ref="K128:L130"/>
    <mergeCell ref="O128:P130"/>
    <mergeCell ref="S128:T130"/>
    <mergeCell ref="W128:X130"/>
    <mergeCell ref="B126:C126"/>
    <mergeCell ref="G126:H126"/>
    <mergeCell ref="K126:L126"/>
    <mergeCell ref="O126:P126"/>
    <mergeCell ref="B120:C120"/>
    <mergeCell ref="F123:R124"/>
    <mergeCell ref="W123:Z124"/>
    <mergeCell ref="B125:C125"/>
    <mergeCell ref="G125:H125"/>
    <mergeCell ref="K125:L125"/>
    <mergeCell ref="O125:P125"/>
    <mergeCell ref="S125:T125"/>
    <mergeCell ref="W125:X125"/>
    <mergeCell ref="AC117:AC120"/>
    <mergeCell ref="B118:C118"/>
    <mergeCell ref="G118:H120"/>
    <mergeCell ref="K118:L120"/>
    <mergeCell ref="O118:P120"/>
    <mergeCell ref="S118:T120"/>
    <mergeCell ref="W118:X120"/>
    <mergeCell ref="B119:C119"/>
    <mergeCell ref="AC113:AC116"/>
    <mergeCell ref="B114:C114"/>
    <mergeCell ref="G114:H116"/>
    <mergeCell ref="K114:L116"/>
    <mergeCell ref="O114:P116"/>
    <mergeCell ref="S114:T116"/>
    <mergeCell ref="W114:X116"/>
    <mergeCell ref="B115:C115"/>
    <mergeCell ref="B116:C116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B104:C104"/>
    <mergeCell ref="B105:C105"/>
    <mergeCell ref="AC105:AC108"/>
    <mergeCell ref="G106:H108"/>
    <mergeCell ref="K106:L108"/>
    <mergeCell ref="O106:P108"/>
    <mergeCell ref="S106:T108"/>
    <mergeCell ref="W106:X108"/>
    <mergeCell ref="B107:C107"/>
    <mergeCell ref="B108:C108"/>
    <mergeCell ref="B100:C100"/>
    <mergeCell ref="B101:C101"/>
    <mergeCell ref="AC101:AC104"/>
    <mergeCell ref="B102:C102"/>
    <mergeCell ref="G102:H104"/>
    <mergeCell ref="K102:L104"/>
    <mergeCell ref="O102:P104"/>
    <mergeCell ref="S102:T104"/>
    <mergeCell ref="W102:X104"/>
    <mergeCell ref="B103:C103"/>
    <mergeCell ref="S96:T96"/>
    <mergeCell ref="W96:X96"/>
    <mergeCell ref="B97:C97"/>
    <mergeCell ref="AC97:AC100"/>
    <mergeCell ref="G98:H100"/>
    <mergeCell ref="K98:L100"/>
    <mergeCell ref="O98:P100"/>
    <mergeCell ref="S98:T100"/>
    <mergeCell ref="W98:X100"/>
    <mergeCell ref="B99:C99"/>
    <mergeCell ref="B96:C96"/>
    <mergeCell ref="G96:H96"/>
    <mergeCell ref="K96:L96"/>
    <mergeCell ref="O96:P96"/>
    <mergeCell ref="F93:R94"/>
    <mergeCell ref="W93:Z94"/>
    <mergeCell ref="B95:C95"/>
    <mergeCell ref="G95:H95"/>
    <mergeCell ref="K95:L95"/>
    <mergeCell ref="O95:P95"/>
    <mergeCell ref="S95:T95"/>
    <mergeCell ref="W95:X95"/>
    <mergeCell ref="B87:C87"/>
    <mergeCell ref="AC87:AC90"/>
    <mergeCell ref="B88:C88"/>
    <mergeCell ref="G88:H90"/>
    <mergeCell ref="K88:L90"/>
    <mergeCell ref="O88:P90"/>
    <mergeCell ref="S88:T90"/>
    <mergeCell ref="W88:X90"/>
    <mergeCell ref="B89:C89"/>
    <mergeCell ref="B90:C90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82:C82"/>
    <mergeCell ref="B74:C74"/>
    <mergeCell ref="B75:C75"/>
    <mergeCell ref="AC75:AC78"/>
    <mergeCell ref="B76:C76"/>
    <mergeCell ref="G76:H78"/>
    <mergeCell ref="K76:L78"/>
    <mergeCell ref="O76:P78"/>
    <mergeCell ref="S76:T78"/>
    <mergeCell ref="W76:X78"/>
    <mergeCell ref="B78:C78"/>
    <mergeCell ref="B69:C69"/>
    <mergeCell ref="B70:C70"/>
    <mergeCell ref="B71:C71"/>
    <mergeCell ref="AC71:AC74"/>
    <mergeCell ref="G72:H74"/>
    <mergeCell ref="K72:L74"/>
    <mergeCell ref="O72:P74"/>
    <mergeCell ref="S72:T74"/>
    <mergeCell ref="W72:X74"/>
    <mergeCell ref="B73:C73"/>
    <mergeCell ref="S66:T66"/>
    <mergeCell ref="W66:X66"/>
    <mergeCell ref="B67:C67"/>
    <mergeCell ref="AC67:AC70"/>
    <mergeCell ref="B68:C68"/>
    <mergeCell ref="G68:H70"/>
    <mergeCell ref="K68:L70"/>
    <mergeCell ref="O68:P70"/>
    <mergeCell ref="S68:T70"/>
    <mergeCell ref="W68:X70"/>
    <mergeCell ref="B66:C66"/>
    <mergeCell ref="G66:H66"/>
    <mergeCell ref="K66:L66"/>
    <mergeCell ref="O66:P66"/>
    <mergeCell ref="F63:R64"/>
    <mergeCell ref="W63:Z64"/>
    <mergeCell ref="B65:C65"/>
    <mergeCell ref="G65:H65"/>
    <mergeCell ref="K65:L65"/>
    <mergeCell ref="O65:P65"/>
    <mergeCell ref="S65:T65"/>
    <mergeCell ref="W65:X65"/>
    <mergeCell ref="B57:C57"/>
    <mergeCell ref="AC57:AC60"/>
    <mergeCell ref="B58:C58"/>
    <mergeCell ref="G58:H60"/>
    <mergeCell ref="K58:L60"/>
    <mergeCell ref="O58:P60"/>
    <mergeCell ref="S58:T60"/>
    <mergeCell ref="W58:X60"/>
    <mergeCell ref="B59:C59"/>
    <mergeCell ref="B60:C60"/>
    <mergeCell ref="B53:C53"/>
    <mergeCell ref="AC53:AC56"/>
    <mergeCell ref="G54:H56"/>
    <mergeCell ref="K54:L56"/>
    <mergeCell ref="O54:P56"/>
    <mergeCell ref="S54:T56"/>
    <mergeCell ref="W54:X56"/>
    <mergeCell ref="B55:C55"/>
    <mergeCell ref="B56:C56"/>
    <mergeCell ref="B48:C48"/>
    <mergeCell ref="B49:C49"/>
    <mergeCell ref="AC49:AC52"/>
    <mergeCell ref="G50:H52"/>
    <mergeCell ref="K50:L52"/>
    <mergeCell ref="O50:P52"/>
    <mergeCell ref="S50:T52"/>
    <mergeCell ref="W50:X52"/>
    <mergeCell ref="B51:C51"/>
    <mergeCell ref="B52:C52"/>
    <mergeCell ref="B44:C44"/>
    <mergeCell ref="B45:C45"/>
    <mergeCell ref="AC45:AC48"/>
    <mergeCell ref="B46:C46"/>
    <mergeCell ref="G46:H48"/>
    <mergeCell ref="K46:L48"/>
    <mergeCell ref="O46:P48"/>
    <mergeCell ref="S46:T48"/>
    <mergeCell ref="W46:X48"/>
    <mergeCell ref="B47:C47"/>
    <mergeCell ref="B39:C39"/>
    <mergeCell ref="B40:C40"/>
    <mergeCell ref="B41:C41"/>
    <mergeCell ref="AC41:AC44"/>
    <mergeCell ref="G42:H44"/>
    <mergeCell ref="K42:L44"/>
    <mergeCell ref="O42:P44"/>
    <mergeCell ref="S42:T44"/>
    <mergeCell ref="W42:X44"/>
    <mergeCell ref="B43:C43"/>
    <mergeCell ref="S36:T36"/>
    <mergeCell ref="W36:X36"/>
    <mergeCell ref="B37:C37"/>
    <mergeCell ref="AC37:AC40"/>
    <mergeCell ref="B38:C38"/>
    <mergeCell ref="G38:H40"/>
    <mergeCell ref="K38:L40"/>
    <mergeCell ref="O38:P40"/>
    <mergeCell ref="S38:T40"/>
    <mergeCell ref="W38:X40"/>
    <mergeCell ref="B36:C36"/>
    <mergeCell ref="G36:H36"/>
    <mergeCell ref="K36:L36"/>
    <mergeCell ref="O36:P36"/>
    <mergeCell ref="F33:R34"/>
    <mergeCell ref="W33:Z34"/>
    <mergeCell ref="B35:C35"/>
    <mergeCell ref="G35:H35"/>
    <mergeCell ref="K35:L35"/>
    <mergeCell ref="O35:P35"/>
    <mergeCell ref="S35:T35"/>
    <mergeCell ref="W35:X35"/>
    <mergeCell ref="B27:C27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B22:C22"/>
    <mergeCell ref="B23:C23"/>
    <mergeCell ref="AC23:AC26"/>
    <mergeCell ref="G24:H26"/>
    <mergeCell ref="K24:L26"/>
    <mergeCell ref="O24:P26"/>
    <mergeCell ref="S24:T26"/>
    <mergeCell ref="W24:X26"/>
    <mergeCell ref="B25:C25"/>
    <mergeCell ref="B26:C26"/>
    <mergeCell ref="B18:C18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14:C14"/>
    <mergeCell ref="B15:C15"/>
    <mergeCell ref="AC15:AC18"/>
    <mergeCell ref="B16:C16"/>
    <mergeCell ref="G16:H18"/>
    <mergeCell ref="K16:L18"/>
    <mergeCell ref="O16:P18"/>
    <mergeCell ref="S16:T18"/>
    <mergeCell ref="W16:X18"/>
    <mergeCell ref="B17:C17"/>
    <mergeCell ref="B9:C9"/>
    <mergeCell ref="B10:C10"/>
    <mergeCell ref="B11:C11"/>
    <mergeCell ref="AC11:AC14"/>
    <mergeCell ref="G12:H14"/>
    <mergeCell ref="K12:L14"/>
    <mergeCell ref="O12:P14"/>
    <mergeCell ref="S12:T14"/>
    <mergeCell ref="W12:X14"/>
    <mergeCell ref="B13:C13"/>
    <mergeCell ref="S6:T6"/>
    <mergeCell ref="W6:X6"/>
    <mergeCell ref="B7:C7"/>
    <mergeCell ref="AC7:AC10"/>
    <mergeCell ref="B8:C8"/>
    <mergeCell ref="G8:H10"/>
    <mergeCell ref="K8:L10"/>
    <mergeCell ref="O8:P10"/>
    <mergeCell ref="S8:T10"/>
    <mergeCell ref="W8:X10"/>
    <mergeCell ref="B6:C6"/>
    <mergeCell ref="G6:H6"/>
    <mergeCell ref="K6:L6"/>
    <mergeCell ref="O6:P6"/>
    <mergeCell ref="B50:C50"/>
    <mergeCell ref="B24:C24"/>
    <mergeCell ref="F3:R4"/>
    <mergeCell ref="W3:Z4"/>
    <mergeCell ref="B5:C5"/>
    <mergeCell ref="G5:H5"/>
    <mergeCell ref="K5:L5"/>
    <mergeCell ref="O5:P5"/>
    <mergeCell ref="S5:T5"/>
    <mergeCell ref="W5:X5"/>
    <mergeCell ref="AF82:AG82"/>
    <mergeCell ref="AF83:AG83"/>
    <mergeCell ref="AF84:AG84"/>
    <mergeCell ref="AE103:AF103"/>
  </mergeCells>
  <conditionalFormatting sqref="M148:N151 W106 I128:I130 J128:K128 M118:N121 J129:J130 U24:V26 U20:V22 D98:E100 F98:G98 I98:I100 J98:K98 M98:M100 N98:O98 Q98:Q100 R98:S98 Q110:R112 Q118:R121 E128:E130 Q144:R146 Q102:R104 S102 W114 Q106:R108 V99:V100 Q114:R116 Z118:AA121 M106:N108 G114 Z114:AA116 Z110:AA112 Z102:AA104 S114 Z106:AA108 O114 Z98:AA100 K114 G102 G106 F99:F100 U140:V142 I110:J112 I118:J121 U144:V146 V129:V130 Q140:R142 W102 N99:N100 J99:J100 O102 D102:F104 K101:K102 Q148:R151 R129:R130 M102:N104 S106 D118:F121 O106 D114:F116 K106 U132:V134 I148:J151 W110 R99:R100 S110 I102:J104 O110 K118 K110 F111:F112 Q136:R138 W118 M110:N112 S118 I114:J116 O118 U148:V151 U136:V138 G118 D128:D129 W144 Z148:AA151 M140:N142 G140 G144 Z144:AA146 Z140:AA142 Z132:AA134 S144 Z136:AA138 Z128:AA130 K144 G132 G136 F129:F130 O132 I140:J142 Q132:R134 O144 D136:F138 W132 N129:N130 S132 N128:O128 D140:F142 K131:K132 F128:G128 W136 M132:N134 S136 O148 D144:F146 K136 M128:M130 W140 M136:N138 S140 I136:J138 I132:J134 K140 D148:F151 W148 M144:N146 S148 I144:J146 O136 K148 D132:F134 Q128:Q130 G148 R128:S128 U128:U130 V128:W128 U16:V18 M88:N91 V9:V10 U12:V14 D106:F108 W46 V98:W98 I68:I70 J68:K68 M54:N56 U46:V48 Q24:R26 J69:J70 U118:V121 U114:V116 U110:V112 D8:E10 F8:G8 I8:I10 J8:K8 M8:M10 N8:O8 Q8:Q10 R8:S8 U8:U10 V8:W8 D38:E40 U84:V86 I38:I40 J38:K38 M38:M40 N38:O38 Q38:Q40 R38:S38 Q50:R52 Q54:R56 E68:E70 Q28:R31 R9:R10 Q12:R14 Q16:R18 W24 Z28:AA31 M20:N22 G20 Z24:AA26 Z20:AA22 Z12:AA14 S24 Z16:AA18 O24 Z8:AA10 K24 G12 G16 Q84:R86 U50:V52 I20:J22 I24:J26 D24:F26 F9:F10 V39:V40 Q42:R44 W12 N9:N10 S12 I16:J18 O12 U58:V61 K11:K12 Q46:R48 M58:N61 W16 M12:N14 S16 J9:J10 O16 D16:F18 K16 D12:F14 W20 M16:N18 S20 I12:J14 O20 D20:F22 K20 U42:V44 Q58:R61 W28 M28:N31 S28 I28:J31 O28 D28:F31 K28 U54:V56 G28 M24:N26 W54 Z58:AA61 M46:N48 G50 G54 Z54:AA56 Z50:AA52 Z42:AA44 S54 Z46:AA48 O54 Z38:AA40 K54 G42 G46 F38:G38 I42:J44 I50:J52 I58:J61 U88:V91 F39:F40 V69:V70 Q80:R82 W42 N39:N40 S42 U80:V82 O42 D46:F48 K41:K42 Q88:R91 R69:R70 M42:N44 S46 J39:J40 O46 D50:F52 K46 U72:V74 I88:J91 W50 R39:R40 S50 I46:J48 O50 D54:F56 K50 U76:V78 Q76:R78 W58 M50:N52 S58 I54:J56 O58 D58:F61 K58 D42:F44 G24 G58 D68:D69 W84 Z88:AA91 M80:N82 G80 G84 Z84:AA86 Z80:AA82 Z72:AA74 S84 Z76:AA78 Z68:AA70 K84 G72 G76 F69:F70 O72 I80:J82 Q72:R74 O84 D76:F78 W72 N69:N70 S72 N68:O68 D80:F82 K71:K72 F68:G68 W76 M72:N74 S76 O88 D84:F86 K76 M68:M70 W80 M76:N78 S80 I76:J78 I72:J74 K80 U106:V108 D88:F91 W88 M84:N86 S88 I84:J86 O76 K88 D72:F74 Q68:Q70 G88 R68:S68 U68:U70 V68:W68 Q20:R22 O140 D110:E112 F110:G110 I106:J108 M114:N116 U102:V104 U98:U100 O80 U38:U40 V38:W38 U28:V31">
    <cfRule type="cellIs" priority="1" dxfId="4" operator="between" stopIfTrue="1">
      <formula>200</formula>
      <formula>300</formula>
    </cfRule>
  </conditionalFormatting>
  <conditionalFormatting sqref="AB125:AB151 AB95:AB121 AB65:AB91 AB5:AB31 AB35:AB61">
    <cfRule type="cellIs" priority="2" dxfId="3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G153"/>
  <sheetViews>
    <sheetView zoomScale="67" zoomScaleNormal="67" workbookViewId="0" topLeftCell="A1">
      <selection activeCell="D6" sqref="D6"/>
    </sheetView>
  </sheetViews>
  <sheetFormatPr defaultColWidth="9.140625" defaultRowHeight="12.75"/>
  <cols>
    <col min="1" max="1" width="3.57421875" style="40" customWidth="1"/>
    <col min="2" max="2" width="18.421875" style="40" customWidth="1"/>
    <col min="3" max="3" width="11.57421875" style="40" customWidth="1"/>
    <col min="4" max="4" width="7.57421875" style="40" customWidth="1"/>
    <col min="5" max="5" width="7.00390625" style="125" hidden="1" customWidth="1"/>
    <col min="6" max="6" width="8.00390625" style="126" customWidth="1"/>
    <col min="7" max="7" width="7.7109375" style="40" customWidth="1"/>
    <col min="8" max="8" width="8.421875" style="40" customWidth="1"/>
    <col min="9" max="9" width="7.140625" style="40" hidden="1" customWidth="1"/>
    <col min="10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8.28125" style="40" customWidth="1"/>
    <col min="21" max="21" width="7.00390625" style="40" hidden="1" customWidth="1"/>
    <col min="22" max="23" width="7.7109375" style="40" customWidth="1"/>
    <col min="24" max="24" width="8.28125" style="40" customWidth="1"/>
    <col min="25" max="25" width="10.7109375" style="40" customWidth="1"/>
    <col min="26" max="26" width="10.421875" style="40" customWidth="1"/>
    <col min="27" max="28" width="10.8515625" style="40" customWidth="1"/>
    <col min="29" max="29" width="10.28125" style="40" customWidth="1"/>
    <col min="30" max="16384" width="9.140625" style="40" customWidth="1"/>
  </cols>
  <sheetData>
    <row r="1" spans="2:29" ht="17.2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8.75" customHeight="1">
      <c r="B2" s="1"/>
      <c r="C2" s="1"/>
      <c r="D2" s="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7.25" customHeight="1">
      <c r="B3" s="233"/>
      <c r="C3" s="1"/>
      <c r="D3" s="1"/>
      <c r="E3" s="42"/>
      <c r="F3" s="358" t="s">
        <v>223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1"/>
      <c r="T3" s="1"/>
      <c r="U3" s="1"/>
      <c r="V3" s="1"/>
      <c r="W3" s="359" t="s">
        <v>59</v>
      </c>
      <c r="X3" s="359"/>
      <c r="Y3" s="359"/>
      <c r="Z3" s="359"/>
      <c r="AA3" s="1"/>
      <c r="AB3" s="1"/>
      <c r="AC3" s="1"/>
    </row>
    <row r="4" spans="2:29" ht="27" customHeight="1" thickBot="1">
      <c r="B4" s="233"/>
      <c r="C4" s="1"/>
      <c r="D4" s="1"/>
      <c r="E4" s="42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"/>
      <c r="T4" s="1"/>
      <c r="U4" s="1"/>
      <c r="V4" s="1"/>
      <c r="W4" s="360"/>
      <c r="X4" s="360"/>
      <c r="Y4" s="360"/>
      <c r="Z4" s="360"/>
      <c r="AA4" s="1"/>
      <c r="AB4" s="1"/>
      <c r="AC4" s="1"/>
    </row>
    <row r="5" spans="2:29" s="44" customFormat="1" ht="17.25" customHeight="1">
      <c r="B5" s="367" t="s">
        <v>1</v>
      </c>
      <c r="C5" s="368"/>
      <c r="D5" s="107" t="s">
        <v>31</v>
      </c>
      <c r="E5" s="45"/>
      <c r="F5" s="46" t="s">
        <v>35</v>
      </c>
      <c r="G5" s="369" t="s">
        <v>36</v>
      </c>
      <c r="H5" s="370"/>
      <c r="I5" s="47"/>
      <c r="J5" s="46" t="s">
        <v>37</v>
      </c>
      <c r="K5" s="369" t="s">
        <v>36</v>
      </c>
      <c r="L5" s="370"/>
      <c r="M5" s="48"/>
      <c r="N5" s="46" t="s">
        <v>38</v>
      </c>
      <c r="O5" s="369" t="s">
        <v>36</v>
      </c>
      <c r="P5" s="370"/>
      <c r="Q5" s="48"/>
      <c r="R5" s="46" t="s">
        <v>39</v>
      </c>
      <c r="S5" s="369" t="s">
        <v>36</v>
      </c>
      <c r="T5" s="370"/>
      <c r="U5" s="49"/>
      <c r="V5" s="46" t="s">
        <v>40</v>
      </c>
      <c r="W5" s="369" t="s">
        <v>36</v>
      </c>
      <c r="X5" s="370"/>
      <c r="Y5" s="46" t="s">
        <v>41</v>
      </c>
      <c r="Z5" s="50"/>
      <c r="AA5" s="108" t="s">
        <v>42</v>
      </c>
      <c r="AB5" s="52" t="s">
        <v>43</v>
      </c>
      <c r="AC5" s="53" t="s">
        <v>41</v>
      </c>
    </row>
    <row r="6" spans="2:29" s="44" customFormat="1" ht="17.25" customHeight="1" thickBot="1">
      <c r="B6" s="365" t="s">
        <v>44</v>
      </c>
      <c r="C6" s="366"/>
      <c r="D6" s="109"/>
      <c r="E6" s="54"/>
      <c r="F6" s="55" t="s">
        <v>45</v>
      </c>
      <c r="G6" s="363" t="s">
        <v>46</v>
      </c>
      <c r="H6" s="364"/>
      <c r="I6" s="56"/>
      <c r="J6" s="55" t="s">
        <v>45</v>
      </c>
      <c r="K6" s="363" t="s">
        <v>46</v>
      </c>
      <c r="L6" s="364"/>
      <c r="M6" s="55"/>
      <c r="N6" s="55" t="s">
        <v>45</v>
      </c>
      <c r="O6" s="363" t="s">
        <v>46</v>
      </c>
      <c r="P6" s="364"/>
      <c r="Q6" s="55"/>
      <c r="R6" s="55" t="s">
        <v>45</v>
      </c>
      <c r="S6" s="363" t="s">
        <v>46</v>
      </c>
      <c r="T6" s="364"/>
      <c r="U6" s="57"/>
      <c r="V6" s="55" t="s">
        <v>45</v>
      </c>
      <c r="W6" s="363" t="s">
        <v>46</v>
      </c>
      <c r="X6" s="364"/>
      <c r="Y6" s="58" t="s">
        <v>45</v>
      </c>
      <c r="Z6" s="59" t="s">
        <v>47</v>
      </c>
      <c r="AA6" s="60" t="s">
        <v>48</v>
      </c>
      <c r="AB6" s="61" t="s">
        <v>49</v>
      </c>
      <c r="AC6" s="62" t="s">
        <v>50</v>
      </c>
    </row>
    <row r="7" spans="2:29" s="63" customFormat="1" ht="49.5" customHeight="1">
      <c r="B7" s="343" t="s">
        <v>78</v>
      </c>
      <c r="C7" s="323"/>
      <c r="D7" s="90">
        <f>SUM(D8:D10)</f>
        <v>46</v>
      </c>
      <c r="E7" s="65">
        <f>SUM(E8:E10)</f>
        <v>504</v>
      </c>
      <c r="F7" s="66">
        <f>SUM(F8:F10)</f>
        <v>550</v>
      </c>
      <c r="G7" s="67">
        <f>F27</f>
        <v>473</v>
      </c>
      <c r="H7" s="68" t="str">
        <f>B27</f>
        <v>Kindle</v>
      </c>
      <c r="I7" s="69">
        <f>SUM(I8:I10)</f>
        <v>428</v>
      </c>
      <c r="J7" s="70">
        <f>SUM(J8:J10)</f>
        <v>474</v>
      </c>
      <c r="K7" s="70">
        <f>J23</f>
        <v>562</v>
      </c>
      <c r="L7" s="71" t="str">
        <f>B23</f>
        <v>Maanteed</v>
      </c>
      <c r="M7" s="72">
        <f>SUM(M8:M10)</f>
        <v>569</v>
      </c>
      <c r="N7" s="67">
        <f>SUM(N8:N10)</f>
        <v>615</v>
      </c>
      <c r="O7" s="67">
        <f>N19</f>
        <v>577</v>
      </c>
      <c r="P7" s="68" t="str">
        <f>B19</f>
        <v>O Kõrts</v>
      </c>
      <c r="Q7" s="73">
        <f>SUM(Q8:Q10)</f>
        <v>463</v>
      </c>
      <c r="R7" s="67">
        <f>SUM(R8:R10)</f>
        <v>509</v>
      </c>
      <c r="S7" s="67">
        <f>R15</f>
        <v>482</v>
      </c>
      <c r="T7" s="68" t="str">
        <f>B15</f>
        <v>Würth</v>
      </c>
      <c r="U7" s="73">
        <f>SUM(U8:U10)</f>
        <v>507</v>
      </c>
      <c r="V7" s="67">
        <f>SUM(V8:V10)</f>
        <v>553</v>
      </c>
      <c r="W7" s="67">
        <f>V11</f>
        <v>566</v>
      </c>
      <c r="X7" s="68" t="str">
        <f>B11</f>
        <v>Verx</v>
      </c>
      <c r="Y7" s="74">
        <f aca="true" t="shared" si="0" ref="Y7:Y27">F7+J7+N7+R7+V7</f>
        <v>2701</v>
      </c>
      <c r="Z7" s="72">
        <f>SUM(Z8:Z10)</f>
        <v>2471</v>
      </c>
      <c r="AA7" s="75">
        <f>AVERAGE(AA8,AA9,AA10)</f>
        <v>180.0666666666667</v>
      </c>
      <c r="AB7" s="76">
        <f>AVERAGE(AB8,AB9,AB10)</f>
        <v>164.73333333333332</v>
      </c>
      <c r="AC7" s="330">
        <f>G8+K8+O8+S8+W8</f>
        <v>3</v>
      </c>
    </row>
    <row r="8" spans="2:29" s="63" customFormat="1" ht="17.25" customHeight="1">
      <c r="B8" s="333" t="s">
        <v>142</v>
      </c>
      <c r="C8" s="334"/>
      <c r="D8" s="77">
        <v>42</v>
      </c>
      <c r="E8" s="78">
        <v>140</v>
      </c>
      <c r="F8" s="81">
        <f>D8+E8</f>
        <v>182</v>
      </c>
      <c r="G8" s="335">
        <v>1</v>
      </c>
      <c r="H8" s="336"/>
      <c r="I8" s="80">
        <v>98</v>
      </c>
      <c r="J8" s="79">
        <f>D8+I8</f>
        <v>140</v>
      </c>
      <c r="K8" s="335">
        <v>0</v>
      </c>
      <c r="L8" s="336"/>
      <c r="M8" s="80">
        <v>147</v>
      </c>
      <c r="N8" s="79">
        <f>D8+M8</f>
        <v>189</v>
      </c>
      <c r="O8" s="335">
        <v>1</v>
      </c>
      <c r="P8" s="336"/>
      <c r="Q8" s="80">
        <v>128</v>
      </c>
      <c r="R8" s="81">
        <f>D8+Q8</f>
        <v>170</v>
      </c>
      <c r="S8" s="335">
        <v>1</v>
      </c>
      <c r="T8" s="336"/>
      <c r="U8" s="78">
        <v>120</v>
      </c>
      <c r="V8" s="81">
        <f>D8+U8</f>
        <v>162</v>
      </c>
      <c r="W8" s="335">
        <v>0</v>
      </c>
      <c r="X8" s="336"/>
      <c r="Y8" s="79">
        <f t="shared" si="0"/>
        <v>843</v>
      </c>
      <c r="Z8" s="80">
        <f>E8+I8+M8+Q8+U8</f>
        <v>633</v>
      </c>
      <c r="AA8" s="82">
        <f>AVERAGE(F8,J8,N8,R8,V8)</f>
        <v>168.6</v>
      </c>
      <c r="AB8" s="83">
        <f>AVERAGE(F8,J8,N8,R8,V8)-D8</f>
        <v>126.6</v>
      </c>
      <c r="AC8" s="331"/>
    </row>
    <row r="9" spans="2:29" s="63" customFormat="1" ht="17.25" customHeight="1">
      <c r="B9" s="333" t="s">
        <v>141</v>
      </c>
      <c r="C9" s="334"/>
      <c r="D9" s="77">
        <v>4</v>
      </c>
      <c r="E9" s="78">
        <v>144</v>
      </c>
      <c r="F9" s="81">
        <f>D9+E9</f>
        <v>148</v>
      </c>
      <c r="G9" s="337"/>
      <c r="H9" s="338"/>
      <c r="I9" s="80">
        <v>152</v>
      </c>
      <c r="J9" s="79">
        <f>D9+I9</f>
        <v>156</v>
      </c>
      <c r="K9" s="337"/>
      <c r="L9" s="338"/>
      <c r="M9" s="80">
        <v>185</v>
      </c>
      <c r="N9" s="79">
        <f>D9+M9</f>
        <v>189</v>
      </c>
      <c r="O9" s="337"/>
      <c r="P9" s="338"/>
      <c r="Q9" s="78">
        <v>167</v>
      </c>
      <c r="R9" s="81">
        <f>D9+Q9</f>
        <v>171</v>
      </c>
      <c r="S9" s="337"/>
      <c r="T9" s="338"/>
      <c r="U9" s="78">
        <v>180</v>
      </c>
      <c r="V9" s="81">
        <f>D9+U9</f>
        <v>184</v>
      </c>
      <c r="W9" s="337"/>
      <c r="X9" s="338"/>
      <c r="Y9" s="79">
        <f t="shared" si="0"/>
        <v>848</v>
      </c>
      <c r="Z9" s="80">
        <f>E9+I9+M9+Q9+U9</f>
        <v>828</v>
      </c>
      <c r="AA9" s="82">
        <f>AVERAGE(F9,J9,N9,R9,V9)</f>
        <v>169.6</v>
      </c>
      <c r="AB9" s="83">
        <f>AVERAGE(F9,J9,N9,R9,V9)-D9</f>
        <v>165.6</v>
      </c>
      <c r="AC9" s="331"/>
    </row>
    <row r="10" spans="2:29" s="63" customFormat="1" ht="17.25" customHeight="1" thickBot="1">
      <c r="B10" s="341" t="s">
        <v>140</v>
      </c>
      <c r="C10" s="342"/>
      <c r="D10" s="84">
        <v>0</v>
      </c>
      <c r="E10" s="85">
        <v>220</v>
      </c>
      <c r="F10" s="81">
        <f>D10+E10</f>
        <v>220</v>
      </c>
      <c r="G10" s="339"/>
      <c r="H10" s="340"/>
      <c r="I10" s="87">
        <v>178</v>
      </c>
      <c r="J10" s="79">
        <f>D10+I10</f>
        <v>178</v>
      </c>
      <c r="K10" s="339"/>
      <c r="L10" s="340"/>
      <c r="M10" s="80">
        <v>237</v>
      </c>
      <c r="N10" s="79">
        <f>D10+M10</f>
        <v>237</v>
      </c>
      <c r="O10" s="339"/>
      <c r="P10" s="340"/>
      <c r="Q10" s="78">
        <v>168</v>
      </c>
      <c r="R10" s="86">
        <f>D10+Q10</f>
        <v>168</v>
      </c>
      <c r="S10" s="339"/>
      <c r="T10" s="340"/>
      <c r="U10" s="78">
        <v>207</v>
      </c>
      <c r="V10" s="81">
        <f>D10+U10</f>
        <v>207</v>
      </c>
      <c r="W10" s="339"/>
      <c r="X10" s="340"/>
      <c r="Y10" s="86">
        <f t="shared" si="0"/>
        <v>1010</v>
      </c>
      <c r="Z10" s="87">
        <f>E10+I10+M10+Q10+U10</f>
        <v>1010</v>
      </c>
      <c r="AA10" s="88">
        <f>AVERAGE(F10,J10,N10,R10,V10)</f>
        <v>202</v>
      </c>
      <c r="AB10" s="89">
        <f>AVERAGE(F10,J10,N10,R10,V10)-D10</f>
        <v>202</v>
      </c>
      <c r="AC10" s="332"/>
    </row>
    <row r="11" spans="2:29" s="63" customFormat="1" ht="49.5" customHeight="1">
      <c r="B11" s="343" t="s">
        <v>65</v>
      </c>
      <c r="C11" s="323"/>
      <c r="D11" s="64">
        <f>SUM(D12:D14)</f>
        <v>49</v>
      </c>
      <c r="E11" s="110">
        <f>SUM(E12:E14)</f>
        <v>531</v>
      </c>
      <c r="F11" s="93">
        <f>SUM(F12:F14)</f>
        <v>580</v>
      </c>
      <c r="G11" s="93">
        <f>F23</f>
        <v>557</v>
      </c>
      <c r="H11" s="71" t="str">
        <f>B23</f>
        <v>Maanteed</v>
      </c>
      <c r="I11" s="65">
        <f>SUM(I12:I14)</f>
        <v>475</v>
      </c>
      <c r="J11" s="93">
        <f>SUM(J12:J14)</f>
        <v>524</v>
      </c>
      <c r="K11" s="93">
        <f>J19</f>
        <v>514</v>
      </c>
      <c r="L11" s="71" t="str">
        <f>B19</f>
        <v>O Kõrts</v>
      </c>
      <c r="M11" s="72">
        <f>SUM(M12:M14)</f>
        <v>530</v>
      </c>
      <c r="N11" s="94">
        <f>SUM(N12:N14)</f>
        <v>579</v>
      </c>
      <c r="O11" s="93">
        <f>N15</f>
        <v>562</v>
      </c>
      <c r="P11" s="71" t="str">
        <f>B15</f>
        <v>Würth</v>
      </c>
      <c r="Q11" s="72">
        <f>SUM(Q12:Q14)</f>
        <v>553</v>
      </c>
      <c r="R11" s="67">
        <f>SUM(R12:R14)</f>
        <v>602</v>
      </c>
      <c r="S11" s="93">
        <f>R27</f>
        <v>513</v>
      </c>
      <c r="T11" s="71" t="str">
        <f>B27</f>
        <v>Kindle</v>
      </c>
      <c r="U11" s="72">
        <f>SUM(U12:U14)</f>
        <v>517</v>
      </c>
      <c r="V11" s="95">
        <f>SUM(V12:V14)</f>
        <v>566</v>
      </c>
      <c r="W11" s="93">
        <f>V7</f>
        <v>553</v>
      </c>
      <c r="X11" s="71" t="str">
        <f>B7</f>
        <v>Kunda Trans</v>
      </c>
      <c r="Y11" s="74">
        <f>F11+J11+N11+R11+V11</f>
        <v>2851</v>
      </c>
      <c r="Z11" s="72">
        <f>SUM(Z12:Z14)</f>
        <v>2606</v>
      </c>
      <c r="AA11" s="92">
        <f>AVERAGE(AA12,AA13,AA14)</f>
        <v>190.0666666666667</v>
      </c>
      <c r="AB11" s="76">
        <f>AVERAGE(AB12,AB13,AB14)</f>
        <v>173.73333333333335</v>
      </c>
      <c r="AC11" s="330">
        <f>G12+K12+O12+S12+W12</f>
        <v>5</v>
      </c>
    </row>
    <row r="12" spans="2:29" s="63" customFormat="1" ht="17.25" customHeight="1">
      <c r="B12" s="96" t="s">
        <v>97</v>
      </c>
      <c r="C12" s="97"/>
      <c r="D12" s="77">
        <v>5</v>
      </c>
      <c r="E12" s="78">
        <v>224</v>
      </c>
      <c r="F12" s="81">
        <f>D12+E12</f>
        <v>229</v>
      </c>
      <c r="G12" s="335">
        <v>1</v>
      </c>
      <c r="H12" s="336"/>
      <c r="I12" s="80">
        <v>201</v>
      </c>
      <c r="J12" s="79">
        <f>D12+I12</f>
        <v>206</v>
      </c>
      <c r="K12" s="335">
        <v>1</v>
      </c>
      <c r="L12" s="336"/>
      <c r="M12" s="80">
        <v>205</v>
      </c>
      <c r="N12" s="79">
        <f>D12+M12</f>
        <v>210</v>
      </c>
      <c r="O12" s="335">
        <v>1</v>
      </c>
      <c r="P12" s="336"/>
      <c r="Q12" s="78">
        <v>200</v>
      </c>
      <c r="R12" s="81">
        <f>D12+Q12</f>
        <v>205</v>
      </c>
      <c r="S12" s="335">
        <v>1</v>
      </c>
      <c r="T12" s="336"/>
      <c r="U12" s="78">
        <v>202</v>
      </c>
      <c r="V12" s="81">
        <f>D12+U12</f>
        <v>207</v>
      </c>
      <c r="W12" s="335">
        <v>1</v>
      </c>
      <c r="X12" s="336"/>
      <c r="Y12" s="79">
        <f t="shared" si="0"/>
        <v>1057</v>
      </c>
      <c r="Z12" s="80">
        <f>E12+I12+M12+Q12+U12</f>
        <v>1032</v>
      </c>
      <c r="AA12" s="82">
        <f>AVERAGE(F12,J12,N12,R12,V12)</f>
        <v>211.4</v>
      </c>
      <c r="AB12" s="83">
        <f>AVERAGE(F12,J12,N12,R12,V12)-D12</f>
        <v>206.4</v>
      </c>
      <c r="AC12" s="331"/>
    </row>
    <row r="13" spans="2:29" s="63" customFormat="1" ht="17.25" customHeight="1">
      <c r="B13" s="333" t="s">
        <v>98</v>
      </c>
      <c r="C13" s="334"/>
      <c r="D13" s="77">
        <v>40</v>
      </c>
      <c r="E13" s="78">
        <v>169</v>
      </c>
      <c r="F13" s="81">
        <f>D13+E13</f>
        <v>209</v>
      </c>
      <c r="G13" s="337"/>
      <c r="H13" s="338"/>
      <c r="I13" s="80">
        <v>121</v>
      </c>
      <c r="J13" s="79">
        <f>D13+I13</f>
        <v>161</v>
      </c>
      <c r="K13" s="337"/>
      <c r="L13" s="338"/>
      <c r="M13" s="80">
        <v>148</v>
      </c>
      <c r="N13" s="79">
        <f>D13+M13</f>
        <v>188</v>
      </c>
      <c r="O13" s="337"/>
      <c r="P13" s="338"/>
      <c r="Q13" s="78">
        <v>171</v>
      </c>
      <c r="R13" s="81">
        <f>D13+Q13</f>
        <v>211</v>
      </c>
      <c r="S13" s="337"/>
      <c r="T13" s="338"/>
      <c r="U13" s="78">
        <v>147</v>
      </c>
      <c r="V13" s="81">
        <f>D13+U13</f>
        <v>187</v>
      </c>
      <c r="W13" s="337"/>
      <c r="X13" s="338"/>
      <c r="Y13" s="79">
        <f t="shared" si="0"/>
        <v>956</v>
      </c>
      <c r="Z13" s="80">
        <f>E13+I13+M13+Q13+U13</f>
        <v>756</v>
      </c>
      <c r="AA13" s="82">
        <f>AVERAGE(F13,J13,N13,R13,V13)</f>
        <v>191.2</v>
      </c>
      <c r="AB13" s="83">
        <f>AVERAGE(F13,J13,N13,R13,V13)-D13</f>
        <v>151.2</v>
      </c>
      <c r="AC13" s="331"/>
    </row>
    <row r="14" spans="2:29" s="63" customFormat="1" ht="17.25" customHeight="1" thickBot="1">
      <c r="B14" s="341" t="s">
        <v>105</v>
      </c>
      <c r="C14" s="342"/>
      <c r="D14" s="77">
        <v>4</v>
      </c>
      <c r="E14" s="85">
        <v>138</v>
      </c>
      <c r="F14" s="81">
        <f>D14+E14</f>
        <v>142</v>
      </c>
      <c r="G14" s="339"/>
      <c r="H14" s="340"/>
      <c r="I14" s="87">
        <v>153</v>
      </c>
      <c r="J14" s="79">
        <f>D14+I14</f>
        <v>157</v>
      </c>
      <c r="K14" s="339"/>
      <c r="L14" s="340"/>
      <c r="M14" s="80">
        <v>177</v>
      </c>
      <c r="N14" s="79">
        <f>D14+M14</f>
        <v>181</v>
      </c>
      <c r="O14" s="339"/>
      <c r="P14" s="340"/>
      <c r="Q14" s="78">
        <v>182</v>
      </c>
      <c r="R14" s="81">
        <f>D14+Q14</f>
        <v>186</v>
      </c>
      <c r="S14" s="339"/>
      <c r="T14" s="340"/>
      <c r="U14" s="78">
        <v>168</v>
      </c>
      <c r="V14" s="81">
        <f>D14+U14</f>
        <v>172</v>
      </c>
      <c r="W14" s="339"/>
      <c r="X14" s="340"/>
      <c r="Y14" s="86">
        <f t="shared" si="0"/>
        <v>838</v>
      </c>
      <c r="Z14" s="87">
        <f>E14+I14+M14+Q14+U14</f>
        <v>818</v>
      </c>
      <c r="AA14" s="88">
        <f>AVERAGE(F14,J14,N14,R14,V14)</f>
        <v>167.6</v>
      </c>
      <c r="AB14" s="89">
        <f>AVERAGE(F14,J14,N14,R14,V14)-D14</f>
        <v>163.6</v>
      </c>
      <c r="AC14" s="332"/>
    </row>
    <row r="15" spans="2:29" s="63" customFormat="1" ht="48" customHeight="1">
      <c r="B15" s="346" t="s">
        <v>79</v>
      </c>
      <c r="C15" s="347"/>
      <c r="D15" s="64">
        <f>SUM(D16:D18)</f>
        <v>28</v>
      </c>
      <c r="E15" s="110">
        <f>SUM(E16:E18)</f>
        <v>492</v>
      </c>
      <c r="F15" s="93">
        <f>SUM(F16:F18)</f>
        <v>520</v>
      </c>
      <c r="G15" s="93">
        <f>F19</f>
        <v>524</v>
      </c>
      <c r="H15" s="71" t="str">
        <f>B19</f>
        <v>O Kõrts</v>
      </c>
      <c r="I15" s="65">
        <f>SUM(I16:I18)</f>
        <v>537</v>
      </c>
      <c r="J15" s="93">
        <f>SUM(J16:J18)</f>
        <v>565</v>
      </c>
      <c r="K15" s="93">
        <f>J27</f>
        <v>572</v>
      </c>
      <c r="L15" s="71" t="str">
        <f>B27</f>
        <v>Kindle</v>
      </c>
      <c r="M15" s="72">
        <f>SUM(M16:M18)</f>
        <v>534</v>
      </c>
      <c r="N15" s="94">
        <f>SUM(N16:N18)</f>
        <v>562</v>
      </c>
      <c r="O15" s="93">
        <f>N11</f>
        <v>579</v>
      </c>
      <c r="P15" s="71" t="str">
        <f>B11</f>
        <v>Verx</v>
      </c>
      <c r="Q15" s="72">
        <f>SUM(Q16:Q18)</f>
        <v>454</v>
      </c>
      <c r="R15" s="95">
        <f>SUM(R16:R18)</f>
        <v>482</v>
      </c>
      <c r="S15" s="93">
        <f>R7</f>
        <v>509</v>
      </c>
      <c r="T15" s="71" t="str">
        <f>B7</f>
        <v>Kunda Trans</v>
      </c>
      <c r="U15" s="72">
        <f>SUM(U16:U18)</f>
        <v>525</v>
      </c>
      <c r="V15" s="94">
        <f>SUM(V16:V18)</f>
        <v>553</v>
      </c>
      <c r="W15" s="93">
        <f>V23</f>
        <v>532</v>
      </c>
      <c r="X15" s="71" t="str">
        <f>B23</f>
        <v>Maanteed</v>
      </c>
      <c r="Y15" s="74">
        <f t="shared" si="0"/>
        <v>2682</v>
      </c>
      <c r="Z15" s="72">
        <f>SUM(Z16:Z18)</f>
        <v>2542</v>
      </c>
      <c r="AA15" s="92">
        <f>AVERAGE(AA16,AA17,AA18)</f>
        <v>178.79999999999998</v>
      </c>
      <c r="AB15" s="76">
        <f>AVERAGE(AB16,AB17,AB18)</f>
        <v>169.46666666666667</v>
      </c>
      <c r="AC15" s="330">
        <f>G16+K16+O16+S16+W16</f>
        <v>1</v>
      </c>
    </row>
    <row r="16" spans="2:29" s="63" customFormat="1" ht="17.25" customHeight="1">
      <c r="B16" s="371" t="s">
        <v>138</v>
      </c>
      <c r="C16" s="372"/>
      <c r="D16" s="77">
        <v>0</v>
      </c>
      <c r="E16" s="78">
        <v>157</v>
      </c>
      <c r="F16" s="81">
        <f>D16+E16</f>
        <v>157</v>
      </c>
      <c r="G16" s="335">
        <v>0</v>
      </c>
      <c r="H16" s="336"/>
      <c r="I16" s="80">
        <v>202</v>
      </c>
      <c r="J16" s="79">
        <f>D16+I16</f>
        <v>202</v>
      </c>
      <c r="K16" s="335">
        <v>0</v>
      </c>
      <c r="L16" s="336"/>
      <c r="M16" s="80">
        <v>148</v>
      </c>
      <c r="N16" s="79">
        <f>D16+M16</f>
        <v>148</v>
      </c>
      <c r="O16" s="335">
        <v>0</v>
      </c>
      <c r="P16" s="336"/>
      <c r="Q16" s="78">
        <v>159</v>
      </c>
      <c r="R16" s="81">
        <f>D16+Q16</f>
        <v>159</v>
      </c>
      <c r="S16" s="335">
        <v>0</v>
      </c>
      <c r="T16" s="336"/>
      <c r="U16" s="78">
        <v>182</v>
      </c>
      <c r="V16" s="81">
        <f>D16+U16</f>
        <v>182</v>
      </c>
      <c r="W16" s="335">
        <v>1</v>
      </c>
      <c r="X16" s="336"/>
      <c r="Y16" s="79">
        <f t="shared" si="0"/>
        <v>848</v>
      </c>
      <c r="Z16" s="80">
        <f>E16+I16+M16+Q16+U16</f>
        <v>848</v>
      </c>
      <c r="AA16" s="82">
        <f>AVERAGE(F16,J16,N16,R16,V16)</f>
        <v>169.6</v>
      </c>
      <c r="AB16" s="83">
        <f>AVERAGE(F16,J16,N16,R16,V16)-D16</f>
        <v>169.6</v>
      </c>
      <c r="AC16" s="331"/>
    </row>
    <row r="17" spans="2:29" s="63" customFormat="1" ht="17.25" customHeight="1">
      <c r="B17" s="371" t="s">
        <v>203</v>
      </c>
      <c r="C17" s="372"/>
      <c r="D17" s="111">
        <v>28</v>
      </c>
      <c r="E17" s="78">
        <v>138</v>
      </c>
      <c r="F17" s="81">
        <f>D17+E17</f>
        <v>166</v>
      </c>
      <c r="G17" s="337"/>
      <c r="H17" s="338"/>
      <c r="I17" s="80">
        <v>152</v>
      </c>
      <c r="J17" s="79">
        <f>D17+I17</f>
        <v>180</v>
      </c>
      <c r="K17" s="337"/>
      <c r="L17" s="338"/>
      <c r="M17" s="80">
        <v>173</v>
      </c>
      <c r="N17" s="79">
        <f>D17+M17</f>
        <v>201</v>
      </c>
      <c r="O17" s="337"/>
      <c r="P17" s="338"/>
      <c r="Q17" s="78">
        <v>122</v>
      </c>
      <c r="R17" s="81">
        <f>D17+Q17</f>
        <v>150</v>
      </c>
      <c r="S17" s="337"/>
      <c r="T17" s="338"/>
      <c r="U17" s="78">
        <v>156</v>
      </c>
      <c r="V17" s="81">
        <f>D17+U17</f>
        <v>184</v>
      </c>
      <c r="W17" s="337"/>
      <c r="X17" s="338"/>
      <c r="Y17" s="79">
        <f t="shared" si="0"/>
        <v>881</v>
      </c>
      <c r="Z17" s="80">
        <f>E17+I17+M17+Q17+U17</f>
        <v>741</v>
      </c>
      <c r="AA17" s="82">
        <f>AVERAGE(F17,J17,N17,R17,V17)</f>
        <v>176.2</v>
      </c>
      <c r="AB17" s="83">
        <f>AVERAGE(F17,J17,N17,R17,V17)-D17</f>
        <v>148.2</v>
      </c>
      <c r="AC17" s="331"/>
    </row>
    <row r="18" spans="2:29" s="63" customFormat="1" ht="17.25" customHeight="1" thickBot="1">
      <c r="B18" s="350" t="s">
        <v>139</v>
      </c>
      <c r="C18" s="351"/>
      <c r="D18" s="84">
        <v>0</v>
      </c>
      <c r="E18" s="85">
        <v>197</v>
      </c>
      <c r="F18" s="81">
        <f>D18+E18</f>
        <v>197</v>
      </c>
      <c r="G18" s="339"/>
      <c r="H18" s="340"/>
      <c r="I18" s="87">
        <v>183</v>
      </c>
      <c r="J18" s="79">
        <f>D18+I18</f>
        <v>183</v>
      </c>
      <c r="K18" s="339"/>
      <c r="L18" s="340"/>
      <c r="M18" s="87">
        <v>213</v>
      </c>
      <c r="N18" s="79">
        <f>D18+M18</f>
        <v>213</v>
      </c>
      <c r="O18" s="339"/>
      <c r="P18" s="340"/>
      <c r="Q18" s="78">
        <v>173</v>
      </c>
      <c r="R18" s="81">
        <f>D18+Q18</f>
        <v>173</v>
      </c>
      <c r="S18" s="339"/>
      <c r="T18" s="340"/>
      <c r="U18" s="78">
        <v>187</v>
      </c>
      <c r="V18" s="81">
        <f>D18+U18</f>
        <v>187</v>
      </c>
      <c r="W18" s="339"/>
      <c r="X18" s="340"/>
      <c r="Y18" s="86">
        <f t="shared" si="0"/>
        <v>953</v>
      </c>
      <c r="Z18" s="87">
        <f>E18+I18+M18+Q18+U18</f>
        <v>953</v>
      </c>
      <c r="AA18" s="88">
        <f>AVERAGE(F18,J18,N18,R18,V18)</f>
        <v>190.6</v>
      </c>
      <c r="AB18" s="89">
        <f>AVERAGE(F18,J18,N18,R18,V18)-D18</f>
        <v>190.6</v>
      </c>
      <c r="AC18" s="332"/>
    </row>
    <row r="19" spans="2:29" s="63" customFormat="1" ht="49.5" customHeight="1">
      <c r="B19" s="346" t="s">
        <v>112</v>
      </c>
      <c r="C19" s="347"/>
      <c r="D19" s="64">
        <f>SUM(D20:D22)</f>
        <v>87</v>
      </c>
      <c r="E19" s="110">
        <f>SUM(E20:E22)</f>
        <v>437</v>
      </c>
      <c r="F19" s="93">
        <f>SUM(F20:F22)</f>
        <v>524</v>
      </c>
      <c r="G19" s="93">
        <f>F15</f>
        <v>520</v>
      </c>
      <c r="H19" s="71" t="str">
        <f>B15</f>
        <v>Würth</v>
      </c>
      <c r="I19" s="112">
        <f>SUM(I20:I22)</f>
        <v>427</v>
      </c>
      <c r="J19" s="93">
        <f>SUM(J20:J22)</f>
        <v>514</v>
      </c>
      <c r="K19" s="93">
        <f>J11</f>
        <v>524</v>
      </c>
      <c r="L19" s="71" t="str">
        <f>B11</f>
        <v>Verx</v>
      </c>
      <c r="M19" s="73">
        <f>SUM(M20:M22)</f>
        <v>490</v>
      </c>
      <c r="N19" s="95">
        <f>SUM(N20:N22)</f>
        <v>577</v>
      </c>
      <c r="O19" s="93">
        <f>N7</f>
        <v>615</v>
      </c>
      <c r="P19" s="71" t="str">
        <f>B7</f>
        <v>Kunda Trans</v>
      </c>
      <c r="Q19" s="72">
        <f>SUM(Q20:Q22)</f>
        <v>477</v>
      </c>
      <c r="R19" s="95">
        <f>SUM(R20:R22)</f>
        <v>564</v>
      </c>
      <c r="S19" s="93">
        <f>R23</f>
        <v>535</v>
      </c>
      <c r="T19" s="71" t="str">
        <f>B23</f>
        <v>Maanteed</v>
      </c>
      <c r="U19" s="72">
        <f>SUM(U20:U22)</f>
        <v>519</v>
      </c>
      <c r="V19" s="95">
        <f>SUM(V20:V22)</f>
        <v>606</v>
      </c>
      <c r="W19" s="93">
        <f>V27</f>
        <v>528</v>
      </c>
      <c r="X19" s="71" t="str">
        <f>B27</f>
        <v>Kindle</v>
      </c>
      <c r="Y19" s="74">
        <f t="shared" si="0"/>
        <v>2785</v>
      </c>
      <c r="Z19" s="72">
        <f>SUM(Z20:Z22)</f>
        <v>2350</v>
      </c>
      <c r="AA19" s="92">
        <f>AVERAGE(AA20,AA21,AA22)</f>
        <v>185.66666666666666</v>
      </c>
      <c r="AB19" s="76">
        <f>AVERAGE(AB20,AB21,AB22)</f>
        <v>156.66666666666666</v>
      </c>
      <c r="AC19" s="330">
        <f>G20+K20+O20+S20+W20</f>
        <v>3</v>
      </c>
    </row>
    <row r="20" spans="2:29" s="63" customFormat="1" ht="17.25" customHeight="1">
      <c r="B20" s="348" t="s">
        <v>110</v>
      </c>
      <c r="C20" s="349"/>
      <c r="D20" s="77">
        <v>38</v>
      </c>
      <c r="E20" s="80">
        <v>153</v>
      </c>
      <c r="F20" s="81">
        <f>D20+E20</f>
        <v>191</v>
      </c>
      <c r="G20" s="335">
        <v>1</v>
      </c>
      <c r="H20" s="336"/>
      <c r="I20" s="80">
        <v>152</v>
      </c>
      <c r="J20" s="79">
        <f>D20+I20</f>
        <v>190</v>
      </c>
      <c r="K20" s="335">
        <v>0</v>
      </c>
      <c r="L20" s="336"/>
      <c r="M20" s="80">
        <v>169</v>
      </c>
      <c r="N20" s="79">
        <f>D20+M20</f>
        <v>207</v>
      </c>
      <c r="O20" s="335">
        <v>0</v>
      </c>
      <c r="P20" s="336"/>
      <c r="Q20" s="78">
        <v>153</v>
      </c>
      <c r="R20" s="81">
        <f>D20+Q20</f>
        <v>191</v>
      </c>
      <c r="S20" s="335">
        <v>1</v>
      </c>
      <c r="T20" s="336"/>
      <c r="U20" s="78">
        <v>189</v>
      </c>
      <c r="V20" s="81">
        <f>D20+U20</f>
        <v>227</v>
      </c>
      <c r="W20" s="335">
        <v>1</v>
      </c>
      <c r="X20" s="336"/>
      <c r="Y20" s="79">
        <f t="shared" si="0"/>
        <v>1006</v>
      </c>
      <c r="Z20" s="80">
        <f>E20+I20+M20+Q20+U20</f>
        <v>816</v>
      </c>
      <c r="AA20" s="82">
        <f>AVERAGE(F20,J20,N20,R20,V20)</f>
        <v>201.2</v>
      </c>
      <c r="AB20" s="83">
        <f>AVERAGE(F20,J20,N20,R20,V20)-D20</f>
        <v>163.2</v>
      </c>
      <c r="AC20" s="331"/>
    </row>
    <row r="21" spans="2:29" s="63" customFormat="1" ht="17.25" customHeight="1">
      <c r="B21" s="122" t="s">
        <v>111</v>
      </c>
      <c r="C21" s="123"/>
      <c r="D21" s="77">
        <v>36</v>
      </c>
      <c r="E21" s="98">
        <v>125</v>
      </c>
      <c r="F21" s="81">
        <f>D21+E21</f>
        <v>161</v>
      </c>
      <c r="G21" s="337"/>
      <c r="H21" s="338"/>
      <c r="I21" s="80">
        <v>129</v>
      </c>
      <c r="J21" s="79">
        <f>D21+I21</f>
        <v>165</v>
      </c>
      <c r="K21" s="337"/>
      <c r="L21" s="338"/>
      <c r="M21" s="80">
        <v>129</v>
      </c>
      <c r="N21" s="79">
        <f>D21+M21</f>
        <v>165</v>
      </c>
      <c r="O21" s="337"/>
      <c r="P21" s="338"/>
      <c r="Q21" s="78">
        <v>140</v>
      </c>
      <c r="R21" s="81">
        <f>D21+Q21</f>
        <v>176</v>
      </c>
      <c r="S21" s="337"/>
      <c r="T21" s="338"/>
      <c r="U21" s="78">
        <v>185</v>
      </c>
      <c r="V21" s="81">
        <f>D21+U21</f>
        <v>221</v>
      </c>
      <c r="W21" s="337"/>
      <c r="X21" s="338"/>
      <c r="Y21" s="79">
        <f t="shared" si="0"/>
        <v>888</v>
      </c>
      <c r="Z21" s="80">
        <f>E21+I21+M21+Q21+U21</f>
        <v>708</v>
      </c>
      <c r="AA21" s="82">
        <f>AVERAGE(F21,J21,N21,R21,V21)</f>
        <v>177.6</v>
      </c>
      <c r="AB21" s="83">
        <f>AVERAGE(F21,J21,N21,R21,V21)-D21</f>
        <v>141.6</v>
      </c>
      <c r="AC21" s="331"/>
    </row>
    <row r="22" spans="2:29" s="63" customFormat="1" ht="17.25" customHeight="1" thickBot="1">
      <c r="B22" s="350" t="s">
        <v>109</v>
      </c>
      <c r="C22" s="351"/>
      <c r="D22" s="84">
        <v>13</v>
      </c>
      <c r="E22" s="85">
        <v>159</v>
      </c>
      <c r="F22" s="81">
        <f>D22+E22</f>
        <v>172</v>
      </c>
      <c r="G22" s="339"/>
      <c r="H22" s="340"/>
      <c r="I22" s="87">
        <v>146</v>
      </c>
      <c r="J22" s="79">
        <f>D22+I22</f>
        <v>159</v>
      </c>
      <c r="K22" s="339"/>
      <c r="L22" s="340"/>
      <c r="M22" s="87">
        <v>192</v>
      </c>
      <c r="N22" s="79">
        <f>D22+M22</f>
        <v>205</v>
      </c>
      <c r="O22" s="339"/>
      <c r="P22" s="340"/>
      <c r="Q22" s="78">
        <v>184</v>
      </c>
      <c r="R22" s="81">
        <f>D22+Q22</f>
        <v>197</v>
      </c>
      <c r="S22" s="339"/>
      <c r="T22" s="340"/>
      <c r="U22" s="78">
        <v>145</v>
      </c>
      <c r="V22" s="81">
        <f>D22+U22</f>
        <v>158</v>
      </c>
      <c r="W22" s="339"/>
      <c r="X22" s="340"/>
      <c r="Y22" s="86">
        <f t="shared" si="0"/>
        <v>891</v>
      </c>
      <c r="Z22" s="87">
        <f>E22+I22+M22+Q22+U22</f>
        <v>826</v>
      </c>
      <c r="AA22" s="88">
        <f>AVERAGE(F22,J22,N22,R22,V22)</f>
        <v>178.2</v>
      </c>
      <c r="AB22" s="89">
        <f>AVERAGE(F22,J22,N22,R22,V22)-D22</f>
        <v>165.2</v>
      </c>
      <c r="AC22" s="332"/>
    </row>
    <row r="23" spans="2:29" s="63" customFormat="1" ht="48" customHeight="1">
      <c r="B23" s="346" t="s">
        <v>66</v>
      </c>
      <c r="C23" s="347"/>
      <c r="D23" s="64">
        <f>SUM(D24:D26)</f>
        <v>63</v>
      </c>
      <c r="E23" s="110">
        <f>SUM(E24:E26)</f>
        <v>494</v>
      </c>
      <c r="F23" s="93">
        <f>SUM(F24:F26)</f>
        <v>557</v>
      </c>
      <c r="G23" s="93">
        <f>F11</f>
        <v>580</v>
      </c>
      <c r="H23" s="71" t="str">
        <f>B11</f>
        <v>Verx</v>
      </c>
      <c r="I23" s="65">
        <f>SUM(I24:I26)</f>
        <v>499</v>
      </c>
      <c r="J23" s="93">
        <f>SUM(J24:J26)</f>
        <v>562</v>
      </c>
      <c r="K23" s="93">
        <f>J7</f>
        <v>474</v>
      </c>
      <c r="L23" s="71" t="str">
        <f>B7</f>
        <v>Kunda Trans</v>
      </c>
      <c r="M23" s="73">
        <f>SUM(M24:M26)</f>
        <v>438</v>
      </c>
      <c r="N23" s="94">
        <f>SUM(N24:N26)</f>
        <v>501</v>
      </c>
      <c r="O23" s="93">
        <f>N27</f>
        <v>444</v>
      </c>
      <c r="P23" s="71" t="str">
        <f>B27</f>
        <v>Kindle</v>
      </c>
      <c r="Q23" s="72">
        <f>SUM(Q24:Q26)</f>
        <v>472</v>
      </c>
      <c r="R23" s="94">
        <f>SUM(R24:R26)</f>
        <v>535</v>
      </c>
      <c r="S23" s="93">
        <f>R19</f>
        <v>564</v>
      </c>
      <c r="T23" s="71" t="str">
        <f>B19</f>
        <v>O Kõrts</v>
      </c>
      <c r="U23" s="72">
        <f>SUM(U24:U26)</f>
        <v>469</v>
      </c>
      <c r="V23" s="94">
        <f>SUM(V24:V26)</f>
        <v>532</v>
      </c>
      <c r="W23" s="93">
        <f>V15</f>
        <v>553</v>
      </c>
      <c r="X23" s="71" t="str">
        <f>B15</f>
        <v>Würth</v>
      </c>
      <c r="Y23" s="74">
        <f t="shared" si="0"/>
        <v>2687</v>
      </c>
      <c r="Z23" s="72">
        <f>SUM(Z24:Z26)</f>
        <v>2372</v>
      </c>
      <c r="AA23" s="92">
        <f>AVERAGE(AA24,AA25,AA26)</f>
        <v>179.13333333333333</v>
      </c>
      <c r="AB23" s="76">
        <f>AVERAGE(AB24,AB25,AB26)</f>
        <v>158.13333333333333</v>
      </c>
      <c r="AC23" s="330">
        <f>G24+K24+O24+S24+W24</f>
        <v>2</v>
      </c>
    </row>
    <row r="24" spans="2:29" s="63" customFormat="1" ht="17.25" customHeight="1">
      <c r="B24" s="333" t="s">
        <v>127</v>
      </c>
      <c r="C24" s="334"/>
      <c r="D24" s="77">
        <v>35</v>
      </c>
      <c r="E24" s="80">
        <v>145</v>
      </c>
      <c r="F24" s="81">
        <f>D24+E24</f>
        <v>180</v>
      </c>
      <c r="G24" s="335">
        <v>0</v>
      </c>
      <c r="H24" s="336"/>
      <c r="I24" s="80">
        <v>163</v>
      </c>
      <c r="J24" s="79">
        <f>D24+I24</f>
        <v>198</v>
      </c>
      <c r="K24" s="335">
        <v>1</v>
      </c>
      <c r="L24" s="336"/>
      <c r="M24" s="80">
        <v>126</v>
      </c>
      <c r="N24" s="79">
        <f>D24+M24</f>
        <v>161</v>
      </c>
      <c r="O24" s="335">
        <v>1</v>
      </c>
      <c r="P24" s="336"/>
      <c r="Q24" s="78">
        <v>156</v>
      </c>
      <c r="R24" s="81">
        <f>D24+Q24</f>
        <v>191</v>
      </c>
      <c r="S24" s="335">
        <v>0</v>
      </c>
      <c r="T24" s="336"/>
      <c r="U24" s="78">
        <v>133</v>
      </c>
      <c r="V24" s="81">
        <f>D24+U24</f>
        <v>168</v>
      </c>
      <c r="W24" s="335">
        <v>0</v>
      </c>
      <c r="X24" s="336"/>
      <c r="Y24" s="79">
        <f t="shared" si="0"/>
        <v>898</v>
      </c>
      <c r="Z24" s="80">
        <f>E24+I24+M24+Q24+U24</f>
        <v>723</v>
      </c>
      <c r="AA24" s="82">
        <f>AVERAGE(F24,J24,N24,R24,V24)</f>
        <v>179.6</v>
      </c>
      <c r="AB24" s="83">
        <f>AVERAGE(F24,J24,N24,R24,V24)-D24</f>
        <v>144.6</v>
      </c>
      <c r="AC24" s="331"/>
    </row>
    <row r="25" spans="2:29" s="63" customFormat="1" ht="17.25" customHeight="1">
      <c r="B25" s="333" t="s">
        <v>233</v>
      </c>
      <c r="C25" s="334"/>
      <c r="D25" s="77">
        <v>28</v>
      </c>
      <c r="E25" s="78">
        <v>187</v>
      </c>
      <c r="F25" s="81">
        <f>D25+E25</f>
        <v>215</v>
      </c>
      <c r="G25" s="337"/>
      <c r="H25" s="338"/>
      <c r="I25" s="80">
        <v>189</v>
      </c>
      <c r="J25" s="79">
        <f>D25+I25</f>
        <v>217</v>
      </c>
      <c r="K25" s="337"/>
      <c r="L25" s="338"/>
      <c r="M25" s="80">
        <v>162</v>
      </c>
      <c r="N25" s="79">
        <f>D25+M25</f>
        <v>190</v>
      </c>
      <c r="O25" s="337"/>
      <c r="P25" s="338"/>
      <c r="Q25" s="78">
        <v>157</v>
      </c>
      <c r="R25" s="81">
        <f>D25+Q25</f>
        <v>185</v>
      </c>
      <c r="S25" s="337"/>
      <c r="T25" s="338"/>
      <c r="U25" s="78">
        <v>151</v>
      </c>
      <c r="V25" s="81">
        <f>D25+U25</f>
        <v>179</v>
      </c>
      <c r="W25" s="337"/>
      <c r="X25" s="338"/>
      <c r="Y25" s="79">
        <f t="shared" si="0"/>
        <v>986</v>
      </c>
      <c r="Z25" s="80">
        <f>E25+I25+M25+Q25+U25</f>
        <v>846</v>
      </c>
      <c r="AA25" s="82">
        <f>AVERAGE(F25,J25,N25,R25,V25)</f>
        <v>197.2</v>
      </c>
      <c r="AB25" s="83">
        <f>AVERAGE(F25,J25,N25,R25,V25)-D25</f>
        <v>169.2</v>
      </c>
      <c r="AC25" s="331"/>
    </row>
    <row r="26" spans="2:29" s="63" customFormat="1" ht="17.25" customHeight="1" thickBot="1">
      <c r="B26" s="341" t="s">
        <v>129</v>
      </c>
      <c r="C26" s="342"/>
      <c r="D26" s="84">
        <v>0</v>
      </c>
      <c r="E26" s="85">
        <v>162</v>
      </c>
      <c r="F26" s="81">
        <f>D26+E26</f>
        <v>162</v>
      </c>
      <c r="G26" s="339"/>
      <c r="H26" s="340"/>
      <c r="I26" s="87">
        <v>147</v>
      </c>
      <c r="J26" s="79">
        <f>D26+I26</f>
        <v>147</v>
      </c>
      <c r="K26" s="339"/>
      <c r="L26" s="340"/>
      <c r="M26" s="87">
        <v>150</v>
      </c>
      <c r="N26" s="79">
        <f>D26+M26</f>
        <v>150</v>
      </c>
      <c r="O26" s="339"/>
      <c r="P26" s="340"/>
      <c r="Q26" s="78">
        <v>159</v>
      </c>
      <c r="R26" s="81">
        <f>D26+Q26</f>
        <v>159</v>
      </c>
      <c r="S26" s="339"/>
      <c r="T26" s="340"/>
      <c r="U26" s="78">
        <v>185</v>
      </c>
      <c r="V26" s="81">
        <f>D26+U26</f>
        <v>185</v>
      </c>
      <c r="W26" s="339"/>
      <c r="X26" s="340"/>
      <c r="Y26" s="86">
        <f t="shared" si="0"/>
        <v>803</v>
      </c>
      <c r="Z26" s="87">
        <f>E26+I26+M26+Q26+U26</f>
        <v>803</v>
      </c>
      <c r="AA26" s="88">
        <f>AVERAGE(F26,J26,N26,R26,V26)</f>
        <v>160.6</v>
      </c>
      <c r="AB26" s="89">
        <f>AVERAGE(F26,J26,N26,R26,V26)-D26</f>
        <v>160.6</v>
      </c>
      <c r="AC26" s="332"/>
    </row>
    <row r="27" spans="2:29" s="63" customFormat="1" ht="49.5" customHeight="1">
      <c r="B27" s="343" t="s">
        <v>134</v>
      </c>
      <c r="C27" s="323"/>
      <c r="D27" s="64">
        <f>SUM(D28:D30)</f>
        <v>73</v>
      </c>
      <c r="E27" s="110">
        <f>SUM(E28:E30)</f>
        <v>400</v>
      </c>
      <c r="F27" s="93">
        <f>SUM(F28:F30)</f>
        <v>473</v>
      </c>
      <c r="G27" s="93">
        <f>F7</f>
        <v>550</v>
      </c>
      <c r="H27" s="71" t="str">
        <f>B7</f>
        <v>Kunda Trans</v>
      </c>
      <c r="I27" s="65">
        <f>SUM(I28:I30)</f>
        <v>499</v>
      </c>
      <c r="J27" s="93">
        <f>SUM(J28:J30)</f>
        <v>572</v>
      </c>
      <c r="K27" s="93">
        <f>J15</f>
        <v>565</v>
      </c>
      <c r="L27" s="71" t="str">
        <f>B15</f>
        <v>Würth</v>
      </c>
      <c r="M27" s="73">
        <f>SUM(M28:M30)</f>
        <v>371</v>
      </c>
      <c r="N27" s="95">
        <f>SUM(N28:N30)</f>
        <v>444</v>
      </c>
      <c r="O27" s="93">
        <f>N23</f>
        <v>501</v>
      </c>
      <c r="P27" s="71" t="str">
        <f>B23</f>
        <v>Maanteed</v>
      </c>
      <c r="Q27" s="72">
        <f>SUM(Q28:Q30)</f>
        <v>440</v>
      </c>
      <c r="R27" s="95">
        <f>SUM(R28:R30)</f>
        <v>513</v>
      </c>
      <c r="S27" s="93">
        <f>R11</f>
        <v>602</v>
      </c>
      <c r="T27" s="71" t="str">
        <f>B11</f>
        <v>Verx</v>
      </c>
      <c r="U27" s="72">
        <f>SUM(U28:U30)</f>
        <v>455</v>
      </c>
      <c r="V27" s="95">
        <f>SUM(V28:V30)</f>
        <v>528</v>
      </c>
      <c r="W27" s="93">
        <f>V19</f>
        <v>606</v>
      </c>
      <c r="X27" s="71" t="str">
        <f>B19</f>
        <v>O Kõrts</v>
      </c>
      <c r="Y27" s="74">
        <f t="shared" si="0"/>
        <v>2530</v>
      </c>
      <c r="Z27" s="72">
        <f>SUM(Z28:Z30)</f>
        <v>2165</v>
      </c>
      <c r="AA27" s="92">
        <f>AVERAGE(AA28,AA29,AA30)</f>
        <v>168.66666666666666</v>
      </c>
      <c r="AB27" s="76">
        <f>AVERAGE(AB28,AB29,AB30)</f>
        <v>144.33333333333334</v>
      </c>
      <c r="AC27" s="330">
        <f>G28+K28+O28+S28+W28</f>
        <v>1</v>
      </c>
    </row>
    <row r="28" spans="2:29" s="63" customFormat="1" ht="15.75">
      <c r="B28" s="333" t="s">
        <v>246</v>
      </c>
      <c r="C28" s="334"/>
      <c r="D28" s="77">
        <v>34</v>
      </c>
      <c r="E28" s="78">
        <v>131</v>
      </c>
      <c r="F28" s="81">
        <f>D28+E28</f>
        <v>165</v>
      </c>
      <c r="G28" s="335">
        <v>0</v>
      </c>
      <c r="H28" s="336"/>
      <c r="I28" s="80">
        <v>158</v>
      </c>
      <c r="J28" s="79">
        <f>D28+I28</f>
        <v>192</v>
      </c>
      <c r="K28" s="335">
        <v>1</v>
      </c>
      <c r="L28" s="336"/>
      <c r="M28" s="80">
        <v>123</v>
      </c>
      <c r="N28" s="79">
        <f>D28+M28</f>
        <v>157</v>
      </c>
      <c r="O28" s="335">
        <v>0</v>
      </c>
      <c r="P28" s="336"/>
      <c r="Q28" s="78">
        <v>114</v>
      </c>
      <c r="R28" s="81">
        <f>D28+Q28</f>
        <v>148</v>
      </c>
      <c r="S28" s="335">
        <v>0</v>
      </c>
      <c r="T28" s="336"/>
      <c r="U28" s="78">
        <v>116</v>
      </c>
      <c r="V28" s="81">
        <f>D28+U28</f>
        <v>150</v>
      </c>
      <c r="W28" s="335">
        <v>0</v>
      </c>
      <c r="X28" s="336"/>
      <c r="Y28" s="79">
        <f>F28+J28+N28+R28+V28</f>
        <v>812</v>
      </c>
      <c r="Z28" s="80">
        <f>E28+I28+M28+Q28+U28</f>
        <v>642</v>
      </c>
      <c r="AA28" s="82">
        <f>AVERAGE(F28,J28,N28,R28,V28)</f>
        <v>162.4</v>
      </c>
      <c r="AB28" s="83">
        <f>AVERAGE(F28,J28,N28,R28,V28)-D28</f>
        <v>128.4</v>
      </c>
      <c r="AC28" s="331"/>
    </row>
    <row r="29" spans="2:29" s="63" customFormat="1" ht="15.75">
      <c r="B29" s="333" t="s">
        <v>175</v>
      </c>
      <c r="C29" s="334"/>
      <c r="D29" s="77">
        <v>39</v>
      </c>
      <c r="E29" s="78">
        <v>123</v>
      </c>
      <c r="F29" s="81">
        <f>D29+E29</f>
        <v>162</v>
      </c>
      <c r="G29" s="337"/>
      <c r="H29" s="338"/>
      <c r="I29" s="80">
        <v>144</v>
      </c>
      <c r="J29" s="79">
        <f>D29+I29</f>
        <v>183</v>
      </c>
      <c r="K29" s="337"/>
      <c r="L29" s="338"/>
      <c r="M29" s="80">
        <v>122</v>
      </c>
      <c r="N29" s="79">
        <f>D29+M29</f>
        <v>161</v>
      </c>
      <c r="O29" s="337"/>
      <c r="P29" s="338"/>
      <c r="Q29" s="78">
        <v>165</v>
      </c>
      <c r="R29" s="81">
        <f>D29+Q29</f>
        <v>204</v>
      </c>
      <c r="S29" s="337"/>
      <c r="T29" s="338"/>
      <c r="U29" s="78">
        <v>163</v>
      </c>
      <c r="V29" s="81">
        <f>D29+U29</f>
        <v>202</v>
      </c>
      <c r="W29" s="337"/>
      <c r="X29" s="338"/>
      <c r="Y29" s="79">
        <f>F29+J29+N29+R29+V29</f>
        <v>912</v>
      </c>
      <c r="Z29" s="80">
        <f>E29+I29+M29+Q29+U29</f>
        <v>717</v>
      </c>
      <c r="AA29" s="82">
        <f>AVERAGE(F29,J29,N29,R29,V29)</f>
        <v>182.4</v>
      </c>
      <c r="AB29" s="83">
        <f>AVERAGE(F29,J29,N29,R29,V29)-D29</f>
        <v>143.4</v>
      </c>
      <c r="AC29" s="331"/>
    </row>
    <row r="30" spans="2:29" s="63" customFormat="1" ht="16.5" thickBot="1">
      <c r="B30" s="341" t="s">
        <v>177</v>
      </c>
      <c r="C30" s="342"/>
      <c r="D30" s="84">
        <v>0</v>
      </c>
      <c r="E30" s="85">
        <v>146</v>
      </c>
      <c r="F30" s="86">
        <f>D30+E30</f>
        <v>146</v>
      </c>
      <c r="G30" s="339"/>
      <c r="H30" s="340"/>
      <c r="I30" s="87">
        <v>197</v>
      </c>
      <c r="J30" s="86">
        <f>D30+I30</f>
        <v>197</v>
      </c>
      <c r="K30" s="339"/>
      <c r="L30" s="340"/>
      <c r="M30" s="87">
        <v>126</v>
      </c>
      <c r="N30" s="86">
        <f>D30+M30</f>
        <v>126</v>
      </c>
      <c r="O30" s="339"/>
      <c r="P30" s="340"/>
      <c r="Q30" s="87">
        <v>161</v>
      </c>
      <c r="R30" s="86">
        <f>D30+Q30</f>
        <v>161</v>
      </c>
      <c r="S30" s="339"/>
      <c r="T30" s="340"/>
      <c r="U30" s="87">
        <v>176</v>
      </c>
      <c r="V30" s="86">
        <f>D30+U30</f>
        <v>176</v>
      </c>
      <c r="W30" s="339"/>
      <c r="X30" s="340"/>
      <c r="Y30" s="86">
        <f>F30+J30+N30+R30+V30</f>
        <v>806</v>
      </c>
      <c r="Z30" s="87">
        <f>E30+I30+M30+Q30+U30</f>
        <v>806</v>
      </c>
      <c r="AA30" s="88">
        <f>AVERAGE(F30,J30,N30,R30,V30)</f>
        <v>161.2</v>
      </c>
      <c r="AB30" s="89">
        <f>AVERAGE(F30,J30,N30,R30,V30)-D30</f>
        <v>161.2</v>
      </c>
      <c r="AC30" s="332"/>
    </row>
    <row r="31" spans="2:29" s="63" customFormat="1" ht="17.25" customHeight="1">
      <c r="B31" s="99"/>
      <c r="C31" s="99"/>
      <c r="D31" s="100"/>
      <c r="E31" s="101"/>
      <c r="F31" s="102"/>
      <c r="G31" s="103"/>
      <c r="H31" s="103"/>
      <c r="I31" s="101"/>
      <c r="J31" s="102"/>
      <c r="K31" s="103"/>
      <c r="L31" s="103"/>
      <c r="M31" s="101"/>
      <c r="N31" s="102"/>
      <c r="O31" s="103"/>
      <c r="P31" s="103"/>
      <c r="Q31" s="101"/>
      <c r="R31" s="102"/>
      <c r="S31" s="103"/>
      <c r="T31" s="103"/>
      <c r="U31" s="101"/>
      <c r="V31" s="102"/>
      <c r="W31" s="103"/>
      <c r="X31" s="103"/>
      <c r="Y31" s="102"/>
      <c r="Z31" s="113"/>
      <c r="AA31" s="105"/>
      <c r="AB31" s="104"/>
      <c r="AC31" s="106"/>
    </row>
    <row r="32" spans="2:29" ht="25.5" customHeight="1">
      <c r="B32" s="1"/>
      <c r="C32" s="1"/>
      <c r="D32" s="1"/>
      <c r="E32" s="42"/>
      <c r="F32" s="4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9.5" customHeight="1">
      <c r="B33" s="234"/>
      <c r="C33" s="232"/>
      <c r="D33" s="1"/>
      <c r="E33" s="42"/>
      <c r="F33" s="358" t="s">
        <v>222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1"/>
      <c r="T33" s="1"/>
      <c r="U33" s="1"/>
      <c r="V33" s="1"/>
      <c r="W33" s="359" t="s">
        <v>59</v>
      </c>
      <c r="X33" s="359"/>
      <c r="Y33" s="359"/>
      <c r="Z33" s="359"/>
      <c r="AA33" s="1"/>
      <c r="AB33" s="1"/>
      <c r="AC33" s="1"/>
    </row>
    <row r="34" spans="2:29" ht="22.5" customHeight="1" thickBot="1">
      <c r="B34" s="234" t="s">
        <v>93</v>
      </c>
      <c r="C34" s="232"/>
      <c r="D34" s="1"/>
      <c r="E34" s="42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1"/>
      <c r="T34" s="1"/>
      <c r="U34" s="1"/>
      <c r="V34" s="1"/>
      <c r="W34" s="360"/>
      <c r="X34" s="360"/>
      <c r="Y34" s="360"/>
      <c r="Z34" s="360"/>
      <c r="AA34" s="1"/>
      <c r="AB34" s="1"/>
      <c r="AC34" s="1"/>
    </row>
    <row r="35" spans="2:29" s="44" customFormat="1" ht="17.25" customHeight="1">
      <c r="B35" s="367" t="s">
        <v>1</v>
      </c>
      <c r="C35" s="368"/>
      <c r="D35" s="107" t="s">
        <v>31</v>
      </c>
      <c r="E35" s="45"/>
      <c r="F35" s="46" t="s">
        <v>35</v>
      </c>
      <c r="G35" s="369" t="s">
        <v>36</v>
      </c>
      <c r="H35" s="370"/>
      <c r="I35" s="47"/>
      <c r="J35" s="46" t="s">
        <v>37</v>
      </c>
      <c r="K35" s="369" t="s">
        <v>36</v>
      </c>
      <c r="L35" s="370"/>
      <c r="M35" s="48"/>
      <c r="N35" s="46" t="s">
        <v>38</v>
      </c>
      <c r="O35" s="369" t="s">
        <v>36</v>
      </c>
      <c r="P35" s="370"/>
      <c r="Q35" s="48"/>
      <c r="R35" s="46" t="s">
        <v>39</v>
      </c>
      <c r="S35" s="369" t="s">
        <v>36</v>
      </c>
      <c r="T35" s="370"/>
      <c r="U35" s="49"/>
      <c r="V35" s="46" t="s">
        <v>40</v>
      </c>
      <c r="W35" s="369" t="s">
        <v>36</v>
      </c>
      <c r="X35" s="370"/>
      <c r="Y35" s="114" t="s">
        <v>41</v>
      </c>
      <c r="Z35" s="50"/>
      <c r="AA35" s="51" t="s">
        <v>42</v>
      </c>
      <c r="AB35" s="52" t="s">
        <v>43</v>
      </c>
      <c r="AC35" s="53" t="s">
        <v>41</v>
      </c>
    </row>
    <row r="36" spans="2:29" s="44" customFormat="1" ht="17.25" customHeight="1" thickBot="1">
      <c r="B36" s="365" t="s">
        <v>44</v>
      </c>
      <c r="C36" s="366"/>
      <c r="D36" s="109"/>
      <c r="E36" s="54"/>
      <c r="F36" s="55" t="s">
        <v>45</v>
      </c>
      <c r="G36" s="363" t="s">
        <v>46</v>
      </c>
      <c r="H36" s="364"/>
      <c r="I36" s="56"/>
      <c r="J36" s="55" t="s">
        <v>45</v>
      </c>
      <c r="K36" s="363" t="s">
        <v>46</v>
      </c>
      <c r="L36" s="364"/>
      <c r="M36" s="55"/>
      <c r="N36" s="55" t="s">
        <v>45</v>
      </c>
      <c r="O36" s="363" t="s">
        <v>46</v>
      </c>
      <c r="P36" s="364"/>
      <c r="Q36" s="55"/>
      <c r="R36" s="55" t="s">
        <v>45</v>
      </c>
      <c r="S36" s="363" t="s">
        <v>46</v>
      </c>
      <c r="T36" s="364"/>
      <c r="U36" s="57"/>
      <c r="V36" s="55" t="s">
        <v>45</v>
      </c>
      <c r="W36" s="363" t="s">
        <v>46</v>
      </c>
      <c r="X36" s="364"/>
      <c r="Y36" s="58" t="s">
        <v>45</v>
      </c>
      <c r="Z36" s="59" t="s">
        <v>47</v>
      </c>
      <c r="AA36" s="60" t="s">
        <v>48</v>
      </c>
      <c r="AB36" s="61" t="s">
        <v>49</v>
      </c>
      <c r="AC36" s="62" t="s">
        <v>50</v>
      </c>
    </row>
    <row r="37" spans="2:29" s="63" customFormat="1" ht="49.5" customHeight="1">
      <c r="B37" s="343" t="s">
        <v>75</v>
      </c>
      <c r="C37" s="323"/>
      <c r="D37" s="64">
        <f>SUM(D38:D40)</f>
        <v>96</v>
      </c>
      <c r="E37" s="65">
        <f>SUM(E38:E40)</f>
        <v>467</v>
      </c>
      <c r="F37" s="93">
        <f>SUM(F38:F40)</f>
        <v>563</v>
      </c>
      <c r="G37" s="67">
        <f>F57</f>
        <v>564</v>
      </c>
      <c r="H37" s="68" t="str">
        <f>B57</f>
        <v>Taaravainu</v>
      </c>
      <c r="I37" s="69">
        <f>SUM(I38:I40)</f>
        <v>383</v>
      </c>
      <c r="J37" s="70">
        <f>SUM(J38:J40)</f>
        <v>479</v>
      </c>
      <c r="K37" s="70">
        <f>J53</f>
        <v>573</v>
      </c>
      <c r="L37" s="71" t="str">
        <f>B53</f>
        <v>Telfer </v>
      </c>
      <c r="M37" s="73">
        <f>SUM(M38:M40)</f>
        <v>435</v>
      </c>
      <c r="N37" s="67">
        <f>SUM(N38:N40)</f>
        <v>531</v>
      </c>
      <c r="O37" s="67">
        <f>N49</f>
        <v>525</v>
      </c>
      <c r="P37" s="68" t="str">
        <f>B49</f>
        <v>Maja</v>
      </c>
      <c r="Q37" s="73">
        <f>SUM(Q38:Q40)</f>
        <v>495</v>
      </c>
      <c r="R37" s="67">
        <f>SUM(R38:R40)</f>
        <v>591</v>
      </c>
      <c r="S37" s="67">
        <f>R45</f>
        <v>536</v>
      </c>
      <c r="T37" s="68" t="str">
        <f>B45</f>
        <v>Toode</v>
      </c>
      <c r="U37" s="73">
        <f>SUM(U38:U40)</f>
        <v>452</v>
      </c>
      <c r="V37" s="67">
        <f>SUM(V38:V40)</f>
        <v>548</v>
      </c>
      <c r="W37" s="67">
        <f>V41</f>
        <v>542</v>
      </c>
      <c r="X37" s="68" t="str">
        <f>B41</f>
        <v>RMK Spordiklubi</v>
      </c>
      <c r="Y37" s="74">
        <f aca="true" t="shared" si="1" ref="Y37:Y57">F37+J37+N37+R37+V37</f>
        <v>2712</v>
      </c>
      <c r="Z37" s="72">
        <f>SUM(Z38:Z40)</f>
        <v>2232</v>
      </c>
      <c r="AA37" s="75">
        <f>AVERAGE(AA38,AA39,AA40)</f>
        <v>180.79999999999998</v>
      </c>
      <c r="AB37" s="76">
        <f>AVERAGE(AB38,AB39,AB40)</f>
        <v>148.79999999999998</v>
      </c>
      <c r="AC37" s="330">
        <f>G38+K38+O38+S38+W38</f>
        <v>3</v>
      </c>
    </row>
    <row r="38" spans="2:29" s="63" customFormat="1" ht="17.25" customHeight="1">
      <c r="B38" s="333" t="s">
        <v>157</v>
      </c>
      <c r="C38" s="334"/>
      <c r="D38" s="77">
        <v>39</v>
      </c>
      <c r="E38" s="78">
        <v>128</v>
      </c>
      <c r="F38" s="81">
        <f>D38+E38</f>
        <v>167</v>
      </c>
      <c r="G38" s="335">
        <v>0</v>
      </c>
      <c r="H38" s="336"/>
      <c r="I38" s="80">
        <v>135</v>
      </c>
      <c r="J38" s="79">
        <f>D38+I38</f>
        <v>174</v>
      </c>
      <c r="K38" s="335">
        <v>0</v>
      </c>
      <c r="L38" s="336"/>
      <c r="M38" s="80">
        <v>132</v>
      </c>
      <c r="N38" s="79">
        <f>D38+M38</f>
        <v>171</v>
      </c>
      <c r="O38" s="335">
        <v>1</v>
      </c>
      <c r="P38" s="336"/>
      <c r="Q38" s="80">
        <v>141</v>
      </c>
      <c r="R38" s="81">
        <f>D38+Q38</f>
        <v>180</v>
      </c>
      <c r="S38" s="335">
        <v>1</v>
      </c>
      <c r="T38" s="336"/>
      <c r="U38" s="78">
        <v>120</v>
      </c>
      <c r="V38" s="81">
        <f>D38+U38</f>
        <v>159</v>
      </c>
      <c r="W38" s="335">
        <v>1</v>
      </c>
      <c r="X38" s="336"/>
      <c r="Y38" s="79">
        <f>F38+J38+N38+R38+V38</f>
        <v>851</v>
      </c>
      <c r="Z38" s="80">
        <f>E38+I38+M38+Q38+U38</f>
        <v>656</v>
      </c>
      <c r="AA38" s="82">
        <f>AVERAGE(F38,J38,N38,R38,V38)</f>
        <v>170.2</v>
      </c>
      <c r="AB38" s="83">
        <f>AVERAGE(F38,J38,N38,R38,V38)-D38</f>
        <v>131.2</v>
      </c>
      <c r="AC38" s="331"/>
    </row>
    <row r="39" spans="2:29" s="63" customFormat="1" ht="17.25" customHeight="1">
      <c r="B39" s="333" t="s">
        <v>156</v>
      </c>
      <c r="C39" s="334"/>
      <c r="D39" s="77">
        <v>36</v>
      </c>
      <c r="E39" s="78">
        <v>164</v>
      </c>
      <c r="F39" s="81">
        <f>D39+E39</f>
        <v>200</v>
      </c>
      <c r="G39" s="337"/>
      <c r="H39" s="338"/>
      <c r="I39" s="80">
        <v>117</v>
      </c>
      <c r="J39" s="79">
        <f>D39+I39</f>
        <v>153</v>
      </c>
      <c r="K39" s="337"/>
      <c r="L39" s="338"/>
      <c r="M39" s="80">
        <v>144</v>
      </c>
      <c r="N39" s="79">
        <f>D39+M39</f>
        <v>180</v>
      </c>
      <c r="O39" s="337"/>
      <c r="P39" s="338"/>
      <c r="Q39" s="78">
        <v>163</v>
      </c>
      <c r="R39" s="81">
        <f>D39+Q39</f>
        <v>199</v>
      </c>
      <c r="S39" s="337"/>
      <c r="T39" s="338"/>
      <c r="U39" s="78">
        <v>173</v>
      </c>
      <c r="V39" s="81">
        <f>D39+U39</f>
        <v>209</v>
      </c>
      <c r="W39" s="337"/>
      <c r="X39" s="338"/>
      <c r="Y39" s="79">
        <f t="shared" si="1"/>
        <v>941</v>
      </c>
      <c r="Z39" s="80">
        <f>E39+I39+M39+Q39+U39</f>
        <v>761</v>
      </c>
      <c r="AA39" s="82">
        <f>AVERAGE(F39,J39,N39,R39,V39)</f>
        <v>188.2</v>
      </c>
      <c r="AB39" s="83">
        <f>AVERAGE(F39,J39,N39,R39,V39)-D39</f>
        <v>152.2</v>
      </c>
      <c r="AC39" s="331"/>
    </row>
    <row r="40" spans="2:29" s="63" customFormat="1" ht="17.25" customHeight="1" thickBot="1">
      <c r="B40" s="341" t="s">
        <v>158</v>
      </c>
      <c r="C40" s="342"/>
      <c r="D40" s="84">
        <v>21</v>
      </c>
      <c r="E40" s="85">
        <v>175</v>
      </c>
      <c r="F40" s="86">
        <f>D40+E40</f>
        <v>196</v>
      </c>
      <c r="G40" s="339"/>
      <c r="H40" s="340"/>
      <c r="I40" s="87">
        <v>131</v>
      </c>
      <c r="J40" s="86">
        <f>D40+I40</f>
        <v>152</v>
      </c>
      <c r="K40" s="339"/>
      <c r="L40" s="340"/>
      <c r="M40" s="87">
        <v>159</v>
      </c>
      <c r="N40" s="86">
        <f>D40+M40</f>
        <v>180</v>
      </c>
      <c r="O40" s="339"/>
      <c r="P40" s="340"/>
      <c r="Q40" s="85">
        <v>191</v>
      </c>
      <c r="R40" s="86">
        <f>D40+Q40</f>
        <v>212</v>
      </c>
      <c r="S40" s="339"/>
      <c r="T40" s="340"/>
      <c r="U40" s="85">
        <v>159</v>
      </c>
      <c r="V40" s="86">
        <f>D40+U40</f>
        <v>180</v>
      </c>
      <c r="W40" s="339"/>
      <c r="X40" s="340"/>
      <c r="Y40" s="86">
        <f>F40+J40+N40+R40+V40</f>
        <v>920</v>
      </c>
      <c r="Z40" s="87">
        <f>E40+I40+M40+Q40+U40</f>
        <v>815</v>
      </c>
      <c r="AA40" s="88">
        <f>AVERAGE(F40,J40,N40,R40,V40)</f>
        <v>184</v>
      </c>
      <c r="AB40" s="89">
        <f>AVERAGE(F40,J40,N40,R40,V40)-D40</f>
        <v>163</v>
      </c>
      <c r="AC40" s="332"/>
    </row>
    <row r="41" spans="2:29" s="63" customFormat="1" ht="48" customHeight="1">
      <c r="B41" s="328" t="s">
        <v>135</v>
      </c>
      <c r="C41" s="329"/>
      <c r="D41" s="64">
        <f>SUM(D42:D44)</f>
        <v>147</v>
      </c>
      <c r="E41" s="65">
        <f>SUM(E42:E44)</f>
        <v>392</v>
      </c>
      <c r="F41" s="67">
        <f>SUM(F42:F44)</f>
        <v>539</v>
      </c>
      <c r="G41" s="67">
        <f>F53</f>
        <v>559</v>
      </c>
      <c r="H41" s="68" t="str">
        <f>B53</f>
        <v>Telfer </v>
      </c>
      <c r="I41" s="112">
        <f>SUM(I42:I44)</f>
        <v>383</v>
      </c>
      <c r="J41" s="70">
        <f>SUM(J42:J44)</f>
        <v>530</v>
      </c>
      <c r="K41" s="67">
        <f>J49</f>
        <v>538</v>
      </c>
      <c r="L41" s="68" t="str">
        <f>B49</f>
        <v>Maja</v>
      </c>
      <c r="M41" s="73">
        <f>SUM(M42:M44)</f>
        <v>363</v>
      </c>
      <c r="N41" s="67">
        <f>SUM(N42:N44)</f>
        <v>510</v>
      </c>
      <c r="O41" s="67">
        <f>N45</f>
        <v>634</v>
      </c>
      <c r="P41" s="68" t="str">
        <f>B45</f>
        <v>Toode</v>
      </c>
      <c r="Q41" s="73">
        <f>SUM(Q42:Q44)</f>
        <v>331</v>
      </c>
      <c r="R41" s="67">
        <f>SUM(R42:R44)</f>
        <v>478</v>
      </c>
      <c r="S41" s="67">
        <f>R57</f>
        <v>643</v>
      </c>
      <c r="T41" s="68" t="str">
        <f>B57</f>
        <v>Taaravainu</v>
      </c>
      <c r="U41" s="73">
        <f>SUM(U42:U44)</f>
        <v>395</v>
      </c>
      <c r="V41" s="67">
        <f>SUM(V42:V44)</f>
        <v>542</v>
      </c>
      <c r="W41" s="67">
        <f>V37</f>
        <v>548</v>
      </c>
      <c r="X41" s="68" t="str">
        <f>B37</f>
        <v>Wiru Auto</v>
      </c>
      <c r="Y41" s="74">
        <f t="shared" si="1"/>
        <v>2599</v>
      </c>
      <c r="Z41" s="72">
        <f>SUM(Z42:Z44)</f>
        <v>1864</v>
      </c>
      <c r="AA41" s="92">
        <f>AVERAGE(AA42,AA43,AA44)</f>
        <v>173.26666666666665</v>
      </c>
      <c r="AB41" s="76">
        <f>AVERAGE(AB42,AB43,AB44)</f>
        <v>124.26666666666665</v>
      </c>
      <c r="AC41" s="330">
        <f>G42+K42+O42+S42+W42</f>
        <v>0</v>
      </c>
    </row>
    <row r="42" spans="2:29" s="63" customFormat="1" ht="17.25" customHeight="1">
      <c r="B42" s="333" t="s">
        <v>170</v>
      </c>
      <c r="C42" s="334"/>
      <c r="D42" s="77">
        <v>52</v>
      </c>
      <c r="E42" s="78">
        <v>163</v>
      </c>
      <c r="F42" s="81">
        <f>D42+E42</f>
        <v>215</v>
      </c>
      <c r="G42" s="335">
        <v>0</v>
      </c>
      <c r="H42" s="336"/>
      <c r="I42" s="80">
        <v>151</v>
      </c>
      <c r="J42" s="79">
        <f>D42+I42</f>
        <v>203</v>
      </c>
      <c r="K42" s="335">
        <v>0</v>
      </c>
      <c r="L42" s="336"/>
      <c r="M42" s="80">
        <v>143</v>
      </c>
      <c r="N42" s="79">
        <f>D42+M42</f>
        <v>195</v>
      </c>
      <c r="O42" s="335">
        <v>0</v>
      </c>
      <c r="P42" s="336"/>
      <c r="Q42" s="78">
        <v>109</v>
      </c>
      <c r="R42" s="81">
        <f>D42+Q42</f>
        <v>161</v>
      </c>
      <c r="S42" s="335">
        <v>0</v>
      </c>
      <c r="T42" s="336"/>
      <c r="U42" s="78">
        <v>127</v>
      </c>
      <c r="V42" s="81">
        <f>D42+U42</f>
        <v>179</v>
      </c>
      <c r="W42" s="335">
        <v>0</v>
      </c>
      <c r="X42" s="336"/>
      <c r="Y42" s="79">
        <f t="shared" si="1"/>
        <v>953</v>
      </c>
      <c r="Z42" s="80">
        <f>E42+I42+M42+Q42+U42</f>
        <v>693</v>
      </c>
      <c r="AA42" s="82">
        <f>AVERAGE(F42,J42,N42,R42,V42)</f>
        <v>190.6</v>
      </c>
      <c r="AB42" s="83">
        <f>AVERAGE(F42,J42,N42,R42,V42)-D42</f>
        <v>138.6</v>
      </c>
      <c r="AC42" s="331"/>
    </row>
    <row r="43" spans="2:29" s="63" customFormat="1" ht="17.25" customHeight="1">
      <c r="B43" s="333" t="s">
        <v>169</v>
      </c>
      <c r="C43" s="334"/>
      <c r="D43" s="77">
        <v>48</v>
      </c>
      <c r="E43" s="78">
        <v>121</v>
      </c>
      <c r="F43" s="81">
        <f>D43+E43</f>
        <v>169</v>
      </c>
      <c r="G43" s="337"/>
      <c r="H43" s="338"/>
      <c r="I43" s="80">
        <v>130</v>
      </c>
      <c r="J43" s="79">
        <f>D43+I43</f>
        <v>178</v>
      </c>
      <c r="K43" s="337"/>
      <c r="L43" s="338"/>
      <c r="M43" s="80">
        <v>130</v>
      </c>
      <c r="N43" s="79">
        <f>D43+M43</f>
        <v>178</v>
      </c>
      <c r="O43" s="337"/>
      <c r="P43" s="338"/>
      <c r="Q43" s="78">
        <v>135</v>
      </c>
      <c r="R43" s="81">
        <f>D43+Q43</f>
        <v>183</v>
      </c>
      <c r="S43" s="337"/>
      <c r="T43" s="338"/>
      <c r="U43" s="78">
        <v>135</v>
      </c>
      <c r="V43" s="81">
        <f>D43+U43</f>
        <v>183</v>
      </c>
      <c r="W43" s="337"/>
      <c r="X43" s="338"/>
      <c r="Y43" s="79">
        <f t="shared" si="1"/>
        <v>891</v>
      </c>
      <c r="Z43" s="80">
        <f>E43+I43+M43+Q43+U43</f>
        <v>651</v>
      </c>
      <c r="AA43" s="82">
        <f>AVERAGE(F43,J43,N43,R43,V43)</f>
        <v>178.2</v>
      </c>
      <c r="AB43" s="83">
        <f>AVERAGE(F43,J43,N43,R43,V43)-D43</f>
        <v>130.2</v>
      </c>
      <c r="AC43" s="331"/>
    </row>
    <row r="44" spans="2:29" s="63" customFormat="1" ht="17.25" customHeight="1" thickBot="1">
      <c r="B44" s="341" t="s">
        <v>168</v>
      </c>
      <c r="C44" s="342"/>
      <c r="D44" s="77">
        <v>47</v>
      </c>
      <c r="E44" s="85">
        <v>108</v>
      </c>
      <c r="F44" s="86">
        <f>D44+E44</f>
        <v>155</v>
      </c>
      <c r="G44" s="339"/>
      <c r="H44" s="340"/>
      <c r="I44" s="87">
        <v>102</v>
      </c>
      <c r="J44" s="86">
        <f>D44+I44</f>
        <v>149</v>
      </c>
      <c r="K44" s="339"/>
      <c r="L44" s="340"/>
      <c r="M44" s="87">
        <v>90</v>
      </c>
      <c r="N44" s="86">
        <f>D44+M44</f>
        <v>137</v>
      </c>
      <c r="O44" s="339"/>
      <c r="P44" s="340"/>
      <c r="Q44" s="85">
        <v>87</v>
      </c>
      <c r="R44" s="86">
        <f>D44+Q44</f>
        <v>134</v>
      </c>
      <c r="S44" s="339"/>
      <c r="T44" s="340"/>
      <c r="U44" s="85">
        <v>133</v>
      </c>
      <c r="V44" s="86">
        <f>D44+U44</f>
        <v>180</v>
      </c>
      <c r="W44" s="339"/>
      <c r="X44" s="340"/>
      <c r="Y44" s="86">
        <f t="shared" si="1"/>
        <v>755</v>
      </c>
      <c r="Z44" s="87">
        <f>E44+I44+M44+Q44+U44</f>
        <v>520</v>
      </c>
      <c r="AA44" s="88">
        <f>AVERAGE(F44,J44,N44,R44,V44)</f>
        <v>151</v>
      </c>
      <c r="AB44" s="89">
        <f>AVERAGE(F44,J44,N44,R44,V44)-D44</f>
        <v>104</v>
      </c>
      <c r="AC44" s="332"/>
    </row>
    <row r="45" spans="2:29" s="63" customFormat="1" ht="49.5" customHeight="1">
      <c r="B45" s="343" t="s">
        <v>74</v>
      </c>
      <c r="C45" s="323"/>
      <c r="D45" s="64">
        <f>SUM(D46:D48)</f>
        <v>54</v>
      </c>
      <c r="E45" s="65">
        <f>SUM(E46:E48)</f>
        <v>496</v>
      </c>
      <c r="F45" s="67">
        <f>SUM(F46:F48)</f>
        <v>550</v>
      </c>
      <c r="G45" s="67">
        <f>F49</f>
        <v>520</v>
      </c>
      <c r="H45" s="68" t="str">
        <f>B49</f>
        <v>Maja</v>
      </c>
      <c r="I45" s="112">
        <f>SUM(I46:I48)</f>
        <v>568</v>
      </c>
      <c r="J45" s="70">
        <f>SUM(J46:J48)</f>
        <v>622</v>
      </c>
      <c r="K45" s="67">
        <f>J57</f>
        <v>609</v>
      </c>
      <c r="L45" s="68" t="str">
        <f>B57</f>
        <v>Taaravainu</v>
      </c>
      <c r="M45" s="73">
        <f>SUM(M46:M48)</f>
        <v>580</v>
      </c>
      <c r="N45" s="67">
        <f>SUM(N46:N48)</f>
        <v>634</v>
      </c>
      <c r="O45" s="67">
        <f>N41</f>
        <v>510</v>
      </c>
      <c r="P45" s="68" t="str">
        <f>B41</f>
        <v>RMK Spordiklubi</v>
      </c>
      <c r="Q45" s="73">
        <f>SUM(Q46:Q48)</f>
        <v>482</v>
      </c>
      <c r="R45" s="67">
        <f>SUM(R46:R48)</f>
        <v>536</v>
      </c>
      <c r="S45" s="67">
        <f>R37</f>
        <v>591</v>
      </c>
      <c r="T45" s="68" t="str">
        <f>B37</f>
        <v>Wiru Auto</v>
      </c>
      <c r="U45" s="73">
        <f>SUM(U46:U48)</f>
        <v>531</v>
      </c>
      <c r="V45" s="67">
        <f>SUM(V46:V48)</f>
        <v>585</v>
      </c>
      <c r="W45" s="67">
        <f>V53</f>
        <v>615</v>
      </c>
      <c r="X45" s="68" t="str">
        <f>B53</f>
        <v>Telfer </v>
      </c>
      <c r="Y45" s="74">
        <f t="shared" si="1"/>
        <v>2927</v>
      </c>
      <c r="Z45" s="72">
        <f>SUM(Z46:Z48)</f>
        <v>2657</v>
      </c>
      <c r="AA45" s="92">
        <f>AVERAGE(AA46,AA47,AA48)</f>
        <v>195.13333333333333</v>
      </c>
      <c r="AB45" s="76">
        <f>AVERAGE(AB46,AB47,AB48)</f>
        <v>177.13333333333333</v>
      </c>
      <c r="AC45" s="330">
        <f>G46+K46+O46+S46+W46</f>
        <v>3</v>
      </c>
    </row>
    <row r="46" spans="2:29" s="63" customFormat="1" ht="17.25" customHeight="1">
      <c r="B46" s="96" t="s">
        <v>212</v>
      </c>
      <c r="C46" s="97"/>
      <c r="D46" s="77">
        <v>13</v>
      </c>
      <c r="E46" s="78">
        <v>161</v>
      </c>
      <c r="F46" s="81">
        <f>D46+E46</f>
        <v>174</v>
      </c>
      <c r="G46" s="335">
        <v>1</v>
      </c>
      <c r="H46" s="336"/>
      <c r="I46" s="80">
        <v>196</v>
      </c>
      <c r="J46" s="79">
        <f>D46+I46</f>
        <v>209</v>
      </c>
      <c r="K46" s="335">
        <v>1</v>
      </c>
      <c r="L46" s="336"/>
      <c r="M46" s="80">
        <v>235</v>
      </c>
      <c r="N46" s="79">
        <f>D46+M46</f>
        <v>248</v>
      </c>
      <c r="O46" s="335">
        <v>1</v>
      </c>
      <c r="P46" s="336"/>
      <c r="Q46" s="78">
        <v>137</v>
      </c>
      <c r="R46" s="81">
        <f>D46+Q46</f>
        <v>150</v>
      </c>
      <c r="S46" s="335">
        <v>0</v>
      </c>
      <c r="T46" s="336"/>
      <c r="U46" s="78">
        <v>158</v>
      </c>
      <c r="V46" s="81">
        <f>D46+U46</f>
        <v>171</v>
      </c>
      <c r="W46" s="335">
        <v>0</v>
      </c>
      <c r="X46" s="336"/>
      <c r="Y46" s="79">
        <f t="shared" si="1"/>
        <v>952</v>
      </c>
      <c r="Z46" s="80">
        <f>E46+I46+M46+Q46+U46</f>
        <v>887</v>
      </c>
      <c r="AA46" s="82">
        <f>AVERAGE(F46,J46,N46,R46,V46)</f>
        <v>190.4</v>
      </c>
      <c r="AB46" s="83">
        <f>AVERAGE(F46,J46,N46,R46,V46)-D46</f>
        <v>177.4</v>
      </c>
      <c r="AC46" s="331"/>
    </row>
    <row r="47" spans="2:29" s="63" customFormat="1" ht="17.25" customHeight="1">
      <c r="B47" s="333" t="s">
        <v>146</v>
      </c>
      <c r="C47" s="334"/>
      <c r="D47" s="77">
        <v>13</v>
      </c>
      <c r="E47" s="78">
        <v>144</v>
      </c>
      <c r="F47" s="81">
        <f>D47+E47</f>
        <v>157</v>
      </c>
      <c r="G47" s="337"/>
      <c r="H47" s="338"/>
      <c r="I47" s="80">
        <v>183</v>
      </c>
      <c r="J47" s="79">
        <f>D47+I47</f>
        <v>196</v>
      </c>
      <c r="K47" s="337"/>
      <c r="L47" s="338"/>
      <c r="M47" s="80">
        <v>147</v>
      </c>
      <c r="N47" s="79">
        <f>D47+M47</f>
        <v>160</v>
      </c>
      <c r="O47" s="337"/>
      <c r="P47" s="338"/>
      <c r="Q47" s="78">
        <v>122</v>
      </c>
      <c r="R47" s="81">
        <f>D47+Q47</f>
        <v>135</v>
      </c>
      <c r="S47" s="337"/>
      <c r="T47" s="338"/>
      <c r="U47" s="78">
        <v>177</v>
      </c>
      <c r="V47" s="81">
        <f>D47+U47</f>
        <v>190</v>
      </c>
      <c r="W47" s="337"/>
      <c r="X47" s="338"/>
      <c r="Y47" s="79">
        <f t="shared" si="1"/>
        <v>838</v>
      </c>
      <c r="Z47" s="80">
        <f>E47+I47+M47+Q47+U47</f>
        <v>773</v>
      </c>
      <c r="AA47" s="82">
        <f>AVERAGE(F47,J47,N47,R47,V47)</f>
        <v>167.6</v>
      </c>
      <c r="AB47" s="83">
        <f>AVERAGE(F47,J47,N47,R47,V47)-D47</f>
        <v>154.6</v>
      </c>
      <c r="AC47" s="331"/>
    </row>
    <row r="48" spans="2:29" s="63" customFormat="1" ht="17.25" customHeight="1" thickBot="1">
      <c r="B48" s="341" t="s">
        <v>145</v>
      </c>
      <c r="C48" s="342"/>
      <c r="D48" s="84">
        <v>28</v>
      </c>
      <c r="E48" s="85">
        <v>191</v>
      </c>
      <c r="F48" s="86">
        <f>D48+E48</f>
        <v>219</v>
      </c>
      <c r="G48" s="339"/>
      <c r="H48" s="340"/>
      <c r="I48" s="87">
        <v>189</v>
      </c>
      <c r="J48" s="86">
        <f>D48+I48</f>
        <v>217</v>
      </c>
      <c r="K48" s="339"/>
      <c r="L48" s="340"/>
      <c r="M48" s="87">
        <v>198</v>
      </c>
      <c r="N48" s="86">
        <f>D48+M48</f>
        <v>226</v>
      </c>
      <c r="O48" s="339"/>
      <c r="P48" s="340"/>
      <c r="Q48" s="85">
        <v>223</v>
      </c>
      <c r="R48" s="86">
        <f>D48+Q48</f>
        <v>251</v>
      </c>
      <c r="S48" s="339"/>
      <c r="T48" s="340"/>
      <c r="U48" s="85">
        <v>196</v>
      </c>
      <c r="V48" s="86">
        <f>D48+U48</f>
        <v>224</v>
      </c>
      <c r="W48" s="339"/>
      <c r="X48" s="340"/>
      <c r="Y48" s="86">
        <f t="shared" si="1"/>
        <v>1137</v>
      </c>
      <c r="Z48" s="87">
        <f>E48+I48+M48+Q48+U48</f>
        <v>997</v>
      </c>
      <c r="AA48" s="88">
        <f>AVERAGE(F48,J48,N48,R48,V48)</f>
        <v>227.4</v>
      </c>
      <c r="AB48" s="89">
        <f>AVERAGE(F48,J48,N48,R48,V48)-D48</f>
        <v>199.4</v>
      </c>
      <c r="AC48" s="332"/>
    </row>
    <row r="49" spans="2:29" s="63" customFormat="1" ht="48" customHeight="1">
      <c r="B49" s="344" t="s">
        <v>87</v>
      </c>
      <c r="C49" s="345"/>
      <c r="D49" s="64">
        <f>SUM(D50:D52)</f>
        <v>101</v>
      </c>
      <c r="E49" s="65">
        <f>SUM(E50:E52)</f>
        <v>419</v>
      </c>
      <c r="F49" s="67">
        <f>SUM(F50:F52)</f>
        <v>520</v>
      </c>
      <c r="G49" s="67">
        <f>F45</f>
        <v>550</v>
      </c>
      <c r="H49" s="68" t="str">
        <f>B45</f>
        <v>Toode</v>
      </c>
      <c r="I49" s="112">
        <f>SUM(I50:I52)</f>
        <v>437</v>
      </c>
      <c r="J49" s="70">
        <f>SUM(J50:J52)</f>
        <v>538</v>
      </c>
      <c r="K49" s="67">
        <f>J41</f>
        <v>530</v>
      </c>
      <c r="L49" s="68" t="str">
        <f>B41</f>
        <v>RMK Spordiklubi</v>
      </c>
      <c r="M49" s="73">
        <f>SUM(M50:M52)</f>
        <v>424</v>
      </c>
      <c r="N49" s="67">
        <f>SUM(N50:N52)</f>
        <v>525</v>
      </c>
      <c r="O49" s="67">
        <f>N37</f>
        <v>531</v>
      </c>
      <c r="P49" s="68" t="str">
        <f>B37</f>
        <v>Wiru Auto</v>
      </c>
      <c r="Q49" s="73">
        <f>SUM(Q50:Q52)</f>
        <v>450</v>
      </c>
      <c r="R49" s="67">
        <f>SUM(R50:R52)</f>
        <v>551</v>
      </c>
      <c r="S49" s="67">
        <f>R53</f>
        <v>565</v>
      </c>
      <c r="T49" s="68" t="str">
        <f>B53</f>
        <v>Telfer </v>
      </c>
      <c r="U49" s="73">
        <f>SUM(U50:U52)</f>
        <v>523</v>
      </c>
      <c r="V49" s="67">
        <f>SUM(V50:V52)</f>
        <v>624</v>
      </c>
      <c r="W49" s="67">
        <f>V57</f>
        <v>532</v>
      </c>
      <c r="X49" s="68" t="str">
        <f>B57</f>
        <v>Taaravainu</v>
      </c>
      <c r="Y49" s="74">
        <f t="shared" si="1"/>
        <v>2758</v>
      </c>
      <c r="Z49" s="72">
        <f>SUM(Z50:Z52)</f>
        <v>2253</v>
      </c>
      <c r="AA49" s="92">
        <f>AVERAGE(AA50,AA51,AA52)</f>
        <v>183.86666666666665</v>
      </c>
      <c r="AB49" s="76">
        <f>AVERAGE(AB50,AB51,AB52)</f>
        <v>150.2</v>
      </c>
      <c r="AC49" s="330">
        <f>G50+K50+O50+S50+W50</f>
        <v>2</v>
      </c>
    </row>
    <row r="50" spans="2:29" s="63" customFormat="1" ht="17.25" customHeight="1">
      <c r="B50" s="96" t="s">
        <v>181</v>
      </c>
      <c r="C50" s="97"/>
      <c r="D50" s="77">
        <v>51</v>
      </c>
      <c r="E50" s="80">
        <v>97</v>
      </c>
      <c r="F50" s="81">
        <f>D50+E50</f>
        <v>148</v>
      </c>
      <c r="G50" s="335">
        <v>0</v>
      </c>
      <c r="H50" s="336"/>
      <c r="I50" s="80">
        <v>130</v>
      </c>
      <c r="J50" s="79">
        <f>D50+I50</f>
        <v>181</v>
      </c>
      <c r="K50" s="335">
        <v>1</v>
      </c>
      <c r="L50" s="336"/>
      <c r="M50" s="80">
        <v>109</v>
      </c>
      <c r="N50" s="79">
        <f>D50+M50</f>
        <v>160</v>
      </c>
      <c r="O50" s="335">
        <v>0</v>
      </c>
      <c r="P50" s="336"/>
      <c r="Q50" s="78">
        <v>113</v>
      </c>
      <c r="R50" s="81">
        <f>D50+Q50</f>
        <v>164</v>
      </c>
      <c r="S50" s="335">
        <v>0</v>
      </c>
      <c r="T50" s="336"/>
      <c r="U50" s="78">
        <v>153</v>
      </c>
      <c r="V50" s="81">
        <f>D50+U50</f>
        <v>204</v>
      </c>
      <c r="W50" s="335">
        <v>1</v>
      </c>
      <c r="X50" s="336"/>
      <c r="Y50" s="79">
        <f t="shared" si="1"/>
        <v>857</v>
      </c>
      <c r="Z50" s="80">
        <f>E50+I50+M50+Q50+U50</f>
        <v>602</v>
      </c>
      <c r="AA50" s="82">
        <f>AVERAGE(F50,J50,N50,R50,V50)</f>
        <v>171.4</v>
      </c>
      <c r="AB50" s="83">
        <f>AVERAGE(F50,J50,N50,R50,V50)-D50</f>
        <v>120.4</v>
      </c>
      <c r="AC50" s="331"/>
    </row>
    <row r="51" spans="2:29" s="63" customFormat="1" ht="17.25" customHeight="1">
      <c r="B51" s="333" t="s">
        <v>189</v>
      </c>
      <c r="C51" s="334"/>
      <c r="D51" s="77">
        <v>42</v>
      </c>
      <c r="E51" s="98">
        <v>132</v>
      </c>
      <c r="F51" s="81">
        <f>D51+E51</f>
        <v>174</v>
      </c>
      <c r="G51" s="337"/>
      <c r="H51" s="338"/>
      <c r="I51" s="80">
        <v>155</v>
      </c>
      <c r="J51" s="79">
        <f>D51+I51</f>
        <v>197</v>
      </c>
      <c r="K51" s="337"/>
      <c r="L51" s="338"/>
      <c r="M51" s="80">
        <v>135</v>
      </c>
      <c r="N51" s="79">
        <f>D51+M51</f>
        <v>177</v>
      </c>
      <c r="O51" s="337"/>
      <c r="P51" s="338"/>
      <c r="Q51" s="78">
        <v>128</v>
      </c>
      <c r="R51" s="81">
        <f>D51+Q51</f>
        <v>170</v>
      </c>
      <c r="S51" s="337"/>
      <c r="T51" s="338"/>
      <c r="U51" s="78">
        <v>135</v>
      </c>
      <c r="V51" s="81">
        <f>D51+U51</f>
        <v>177</v>
      </c>
      <c r="W51" s="337"/>
      <c r="X51" s="338"/>
      <c r="Y51" s="79">
        <f t="shared" si="1"/>
        <v>895</v>
      </c>
      <c r="Z51" s="80">
        <f>E51+I51+M51+Q51+U51</f>
        <v>685</v>
      </c>
      <c r="AA51" s="82">
        <f>AVERAGE(F51,J51,N51,R51,V51)</f>
        <v>179</v>
      </c>
      <c r="AB51" s="83">
        <f>AVERAGE(F51,J51,N51,R51,V51)-D51</f>
        <v>137</v>
      </c>
      <c r="AC51" s="331"/>
    </row>
    <row r="52" spans="2:29" s="63" customFormat="1" ht="17.25" customHeight="1" thickBot="1">
      <c r="B52" s="341" t="s">
        <v>182</v>
      </c>
      <c r="C52" s="342"/>
      <c r="D52" s="84">
        <v>8</v>
      </c>
      <c r="E52" s="85">
        <v>190</v>
      </c>
      <c r="F52" s="81">
        <f>D52+E52</f>
        <v>198</v>
      </c>
      <c r="G52" s="339"/>
      <c r="H52" s="340"/>
      <c r="I52" s="87">
        <v>152</v>
      </c>
      <c r="J52" s="86">
        <f>D52+I52</f>
        <v>160</v>
      </c>
      <c r="K52" s="339"/>
      <c r="L52" s="340"/>
      <c r="M52" s="87">
        <v>180</v>
      </c>
      <c r="N52" s="86">
        <f>D52+M52</f>
        <v>188</v>
      </c>
      <c r="O52" s="339"/>
      <c r="P52" s="340"/>
      <c r="Q52" s="85">
        <v>209</v>
      </c>
      <c r="R52" s="86">
        <f>D52+Q52</f>
        <v>217</v>
      </c>
      <c r="S52" s="339"/>
      <c r="T52" s="340"/>
      <c r="U52" s="85">
        <v>235</v>
      </c>
      <c r="V52" s="86">
        <f>D52+U52</f>
        <v>243</v>
      </c>
      <c r="W52" s="339"/>
      <c r="X52" s="340"/>
      <c r="Y52" s="86">
        <f t="shared" si="1"/>
        <v>1006</v>
      </c>
      <c r="Z52" s="87">
        <f>E52+I52+M52+Q52+U52</f>
        <v>966</v>
      </c>
      <c r="AA52" s="88">
        <f>AVERAGE(F52,J52,N52,R52,V52)</f>
        <v>201.2</v>
      </c>
      <c r="AB52" s="89">
        <f>AVERAGE(F52,J52,N52,R52,V52)-D52</f>
        <v>193.2</v>
      </c>
      <c r="AC52" s="332"/>
    </row>
    <row r="53" spans="2:29" s="63" customFormat="1" ht="48.75" customHeight="1">
      <c r="B53" s="343" t="s">
        <v>136</v>
      </c>
      <c r="C53" s="323"/>
      <c r="D53" s="64">
        <f>SUM(D54:D56)</f>
        <v>36</v>
      </c>
      <c r="E53" s="65">
        <f>SUM(E54:E56)</f>
        <v>523</v>
      </c>
      <c r="F53" s="93">
        <f>SUM(F54:F56)</f>
        <v>559</v>
      </c>
      <c r="G53" s="67">
        <f>F41</f>
        <v>539</v>
      </c>
      <c r="H53" s="68" t="str">
        <f>B41</f>
        <v>RMK Spordiklubi</v>
      </c>
      <c r="I53" s="112">
        <f>SUM(I54:I56)</f>
        <v>537</v>
      </c>
      <c r="J53" s="70">
        <f>SUM(J54:J56)</f>
        <v>573</v>
      </c>
      <c r="K53" s="67">
        <f>J37</f>
        <v>479</v>
      </c>
      <c r="L53" s="68" t="str">
        <f>B37</f>
        <v>Wiru Auto</v>
      </c>
      <c r="M53" s="73">
        <f>SUM(M54:M56)</f>
        <v>532</v>
      </c>
      <c r="N53" s="67">
        <f>SUM(N54:N56)</f>
        <v>568</v>
      </c>
      <c r="O53" s="67">
        <f>N57</f>
        <v>576</v>
      </c>
      <c r="P53" s="68" t="str">
        <f>B57</f>
        <v>Taaravainu</v>
      </c>
      <c r="Q53" s="73">
        <f>SUM(Q54:Q56)</f>
        <v>529</v>
      </c>
      <c r="R53" s="67">
        <f>SUM(R54:R56)</f>
        <v>565</v>
      </c>
      <c r="S53" s="67">
        <f>R49</f>
        <v>551</v>
      </c>
      <c r="T53" s="68" t="str">
        <f>B49</f>
        <v>Maja</v>
      </c>
      <c r="U53" s="73">
        <f>SUM(U54:U56)</f>
        <v>579</v>
      </c>
      <c r="V53" s="67">
        <f>SUM(V54:V56)</f>
        <v>615</v>
      </c>
      <c r="W53" s="67">
        <f>V45</f>
        <v>585</v>
      </c>
      <c r="X53" s="68" t="str">
        <f>B45</f>
        <v>Toode</v>
      </c>
      <c r="Y53" s="74">
        <f t="shared" si="1"/>
        <v>2880</v>
      </c>
      <c r="Z53" s="72">
        <f>SUM(Z54:Z56)</f>
        <v>2700</v>
      </c>
      <c r="AA53" s="92">
        <f>AVERAGE(AA54,AA55,AA56)</f>
        <v>192</v>
      </c>
      <c r="AB53" s="76">
        <f>AVERAGE(AB54,AB55,AB56)</f>
        <v>180</v>
      </c>
      <c r="AC53" s="330">
        <f>G54+K54+O54+S54+W54</f>
        <v>4</v>
      </c>
    </row>
    <row r="54" spans="2:29" s="63" customFormat="1" ht="17.25" customHeight="1">
      <c r="B54" s="333" t="s">
        <v>179</v>
      </c>
      <c r="C54" s="334"/>
      <c r="D54" s="77">
        <v>24</v>
      </c>
      <c r="E54" s="80">
        <v>179</v>
      </c>
      <c r="F54" s="81">
        <f>D54+E54</f>
        <v>203</v>
      </c>
      <c r="G54" s="335">
        <v>1</v>
      </c>
      <c r="H54" s="336"/>
      <c r="I54" s="80">
        <v>152</v>
      </c>
      <c r="J54" s="79">
        <f>D54+I54</f>
        <v>176</v>
      </c>
      <c r="K54" s="335">
        <v>1</v>
      </c>
      <c r="L54" s="336"/>
      <c r="M54" s="80">
        <v>163</v>
      </c>
      <c r="N54" s="79">
        <f>D54+M54</f>
        <v>187</v>
      </c>
      <c r="O54" s="335">
        <v>0</v>
      </c>
      <c r="P54" s="336"/>
      <c r="Q54" s="78">
        <v>180</v>
      </c>
      <c r="R54" s="81">
        <f>D54+Q54</f>
        <v>204</v>
      </c>
      <c r="S54" s="335">
        <v>1</v>
      </c>
      <c r="T54" s="336"/>
      <c r="U54" s="78">
        <v>157</v>
      </c>
      <c r="V54" s="81">
        <f>D54+U54</f>
        <v>181</v>
      </c>
      <c r="W54" s="335">
        <v>1</v>
      </c>
      <c r="X54" s="336"/>
      <c r="Y54" s="79">
        <f t="shared" si="1"/>
        <v>951</v>
      </c>
      <c r="Z54" s="80">
        <f>E54+I54+M54+Q54+U54</f>
        <v>831</v>
      </c>
      <c r="AA54" s="82">
        <f>AVERAGE(F54,J54,N54,R54,V54)</f>
        <v>190.2</v>
      </c>
      <c r="AB54" s="83">
        <f>AVERAGE(F54,J54,N54,R54,V54)-D54</f>
        <v>166.2</v>
      </c>
      <c r="AC54" s="331"/>
    </row>
    <row r="55" spans="2:29" s="63" customFormat="1" ht="17.25" customHeight="1">
      <c r="B55" s="333" t="s">
        <v>178</v>
      </c>
      <c r="C55" s="334"/>
      <c r="D55" s="77">
        <v>11</v>
      </c>
      <c r="E55" s="78">
        <v>149</v>
      </c>
      <c r="F55" s="81">
        <f>D55+E55</f>
        <v>160</v>
      </c>
      <c r="G55" s="337"/>
      <c r="H55" s="338"/>
      <c r="I55" s="80">
        <v>219</v>
      </c>
      <c r="J55" s="79">
        <f>D55+I55</f>
        <v>230</v>
      </c>
      <c r="K55" s="337"/>
      <c r="L55" s="338"/>
      <c r="M55" s="80">
        <v>219</v>
      </c>
      <c r="N55" s="79">
        <f>D55+M55</f>
        <v>230</v>
      </c>
      <c r="O55" s="337"/>
      <c r="P55" s="338"/>
      <c r="Q55" s="78">
        <v>160</v>
      </c>
      <c r="R55" s="81">
        <f>D55+Q55</f>
        <v>171</v>
      </c>
      <c r="S55" s="337"/>
      <c r="T55" s="338"/>
      <c r="U55" s="78">
        <v>169</v>
      </c>
      <c r="V55" s="81">
        <f>D55+U55</f>
        <v>180</v>
      </c>
      <c r="W55" s="337"/>
      <c r="X55" s="338"/>
      <c r="Y55" s="79">
        <f t="shared" si="1"/>
        <v>971</v>
      </c>
      <c r="Z55" s="80">
        <f>E55+I55+M55+Q55+U55</f>
        <v>916</v>
      </c>
      <c r="AA55" s="82">
        <f>AVERAGE(F55,J55,N55,R55,V55)</f>
        <v>194.2</v>
      </c>
      <c r="AB55" s="83">
        <f>AVERAGE(F55,J55,N55,R55,V55)-D55</f>
        <v>183.2</v>
      </c>
      <c r="AC55" s="331"/>
    </row>
    <row r="56" spans="2:29" s="63" customFormat="1" ht="17.25" customHeight="1" thickBot="1">
      <c r="B56" s="333" t="s">
        <v>180</v>
      </c>
      <c r="C56" s="334"/>
      <c r="D56" s="84">
        <v>1</v>
      </c>
      <c r="E56" s="85">
        <v>195</v>
      </c>
      <c r="F56" s="81">
        <f>D56+E56</f>
        <v>196</v>
      </c>
      <c r="G56" s="339"/>
      <c r="H56" s="340"/>
      <c r="I56" s="87">
        <v>166</v>
      </c>
      <c r="J56" s="86">
        <f>D56+I56</f>
        <v>167</v>
      </c>
      <c r="K56" s="339"/>
      <c r="L56" s="340"/>
      <c r="M56" s="87">
        <v>150</v>
      </c>
      <c r="N56" s="86">
        <f>D56+M56</f>
        <v>151</v>
      </c>
      <c r="O56" s="339"/>
      <c r="P56" s="340"/>
      <c r="Q56" s="85">
        <v>189</v>
      </c>
      <c r="R56" s="86">
        <f>D56+Q56</f>
        <v>190</v>
      </c>
      <c r="S56" s="339"/>
      <c r="T56" s="340"/>
      <c r="U56" s="85">
        <v>253</v>
      </c>
      <c r="V56" s="86">
        <f>D56+U56</f>
        <v>254</v>
      </c>
      <c r="W56" s="339"/>
      <c r="X56" s="340"/>
      <c r="Y56" s="86">
        <f t="shared" si="1"/>
        <v>958</v>
      </c>
      <c r="Z56" s="87">
        <f>E56+I56+M56+Q56+U56</f>
        <v>953</v>
      </c>
      <c r="AA56" s="88">
        <f>AVERAGE(F56,J56,N56,R56,V56)</f>
        <v>191.6</v>
      </c>
      <c r="AB56" s="89">
        <f>AVERAGE(F56,J56,N56,R56,V56)-D56</f>
        <v>190.6</v>
      </c>
      <c r="AC56" s="332"/>
    </row>
    <row r="57" spans="2:29" s="63" customFormat="1" ht="49.5" customHeight="1">
      <c r="B57" s="344" t="s">
        <v>155</v>
      </c>
      <c r="C57" s="345"/>
      <c r="D57" s="64">
        <f>SUM(D58:D60)</f>
        <v>108</v>
      </c>
      <c r="E57" s="65">
        <f>SUM(E58:E60)</f>
        <v>456</v>
      </c>
      <c r="F57" s="93">
        <f>SUM(F58:F60)</f>
        <v>564</v>
      </c>
      <c r="G57" s="93">
        <f>F37</f>
        <v>563</v>
      </c>
      <c r="H57" s="71" t="str">
        <f>B37</f>
        <v>Wiru Auto</v>
      </c>
      <c r="I57" s="69">
        <f>SUM(I58:I60)</f>
        <v>501</v>
      </c>
      <c r="J57" s="70">
        <f>SUM(J58:J60)</f>
        <v>609</v>
      </c>
      <c r="K57" s="67">
        <f>J45</f>
        <v>622</v>
      </c>
      <c r="L57" s="68" t="str">
        <f>B45</f>
        <v>Toode</v>
      </c>
      <c r="M57" s="73">
        <f>SUM(M58:M60)</f>
        <v>468</v>
      </c>
      <c r="N57" s="67">
        <f>SUM(N58:N60)</f>
        <v>576</v>
      </c>
      <c r="O57" s="67">
        <f>N53</f>
        <v>568</v>
      </c>
      <c r="P57" s="68" t="str">
        <f>B53</f>
        <v>Telfer </v>
      </c>
      <c r="Q57" s="73">
        <f>SUM(Q58:Q60)</f>
        <v>535</v>
      </c>
      <c r="R57" s="67">
        <f>SUM(R58:R60)</f>
        <v>643</v>
      </c>
      <c r="S57" s="67">
        <f>R41</f>
        <v>478</v>
      </c>
      <c r="T57" s="68" t="str">
        <f>B41</f>
        <v>RMK Spordiklubi</v>
      </c>
      <c r="U57" s="73">
        <f>SUM(U58:U60)</f>
        <v>424</v>
      </c>
      <c r="V57" s="67">
        <f>SUM(V58:V60)</f>
        <v>532</v>
      </c>
      <c r="W57" s="67">
        <f>V49</f>
        <v>624</v>
      </c>
      <c r="X57" s="68" t="str">
        <f>B49</f>
        <v>Maja</v>
      </c>
      <c r="Y57" s="74">
        <f t="shared" si="1"/>
        <v>2924</v>
      </c>
      <c r="Z57" s="72">
        <f>SUM(Z58:Z60)</f>
        <v>2384</v>
      </c>
      <c r="AA57" s="92">
        <f>AVERAGE(AA58,AA59,AA60)</f>
        <v>194.9333333333333</v>
      </c>
      <c r="AB57" s="76">
        <f>AVERAGE(AB58,AB59,AB60)</f>
        <v>158.9333333333333</v>
      </c>
      <c r="AC57" s="330">
        <f>G58+K58+O58+S58+W58</f>
        <v>3</v>
      </c>
    </row>
    <row r="58" spans="2:29" s="63" customFormat="1" ht="17.25" customHeight="1">
      <c r="B58" s="333" t="s">
        <v>166</v>
      </c>
      <c r="C58" s="334"/>
      <c r="D58" s="77">
        <v>41</v>
      </c>
      <c r="E58" s="78">
        <v>141</v>
      </c>
      <c r="F58" s="81">
        <f>D58+E58</f>
        <v>182</v>
      </c>
      <c r="G58" s="335">
        <v>1</v>
      </c>
      <c r="H58" s="336"/>
      <c r="I58" s="80">
        <v>187</v>
      </c>
      <c r="J58" s="79">
        <f>D58+I58</f>
        <v>228</v>
      </c>
      <c r="K58" s="335">
        <v>0</v>
      </c>
      <c r="L58" s="336"/>
      <c r="M58" s="80">
        <v>175</v>
      </c>
      <c r="N58" s="79">
        <f>D58+M58</f>
        <v>216</v>
      </c>
      <c r="O58" s="335">
        <v>1</v>
      </c>
      <c r="P58" s="336"/>
      <c r="Q58" s="78">
        <v>182</v>
      </c>
      <c r="R58" s="81">
        <f>D58+Q58</f>
        <v>223</v>
      </c>
      <c r="S58" s="335">
        <v>1</v>
      </c>
      <c r="T58" s="336"/>
      <c r="U58" s="78">
        <v>156</v>
      </c>
      <c r="V58" s="81">
        <f>D58+U58</f>
        <v>197</v>
      </c>
      <c r="W58" s="335">
        <v>0</v>
      </c>
      <c r="X58" s="336"/>
      <c r="Y58" s="79">
        <f>F58+J58+N58+R58+V58</f>
        <v>1046</v>
      </c>
      <c r="Z58" s="80">
        <f>E58+I58+M58+Q58+U58</f>
        <v>841</v>
      </c>
      <c r="AA58" s="82">
        <f>AVERAGE(F58,J58,N58,R58,V58)</f>
        <v>209.2</v>
      </c>
      <c r="AB58" s="83">
        <f>AVERAGE(F58,J58,N58,R58,V58)-D58</f>
        <v>168.2</v>
      </c>
      <c r="AC58" s="331"/>
    </row>
    <row r="59" spans="2:29" s="63" customFormat="1" ht="17.25" customHeight="1">
      <c r="B59" s="333" t="s">
        <v>167</v>
      </c>
      <c r="C59" s="334"/>
      <c r="D59" s="77">
        <v>36</v>
      </c>
      <c r="E59" s="78">
        <v>187</v>
      </c>
      <c r="F59" s="81">
        <f>D59+E59</f>
        <v>223</v>
      </c>
      <c r="G59" s="337"/>
      <c r="H59" s="338"/>
      <c r="I59" s="80">
        <v>167</v>
      </c>
      <c r="J59" s="79">
        <f>D59+I59</f>
        <v>203</v>
      </c>
      <c r="K59" s="337"/>
      <c r="L59" s="338"/>
      <c r="M59" s="80">
        <v>150</v>
      </c>
      <c r="N59" s="79">
        <f>D59+M59</f>
        <v>186</v>
      </c>
      <c r="O59" s="337"/>
      <c r="P59" s="338"/>
      <c r="Q59" s="78">
        <v>191</v>
      </c>
      <c r="R59" s="81">
        <f>D59+Q59</f>
        <v>227</v>
      </c>
      <c r="S59" s="337"/>
      <c r="T59" s="338"/>
      <c r="U59" s="78">
        <v>125</v>
      </c>
      <c r="V59" s="81">
        <f>D59+U59</f>
        <v>161</v>
      </c>
      <c r="W59" s="337"/>
      <c r="X59" s="338"/>
      <c r="Y59" s="79">
        <f>F59+J59+N59+R59+V59</f>
        <v>1000</v>
      </c>
      <c r="Z59" s="80">
        <f>E59+I59+M59+Q59+U59</f>
        <v>820</v>
      </c>
      <c r="AA59" s="82">
        <f>AVERAGE(F59,J59,N59,R59,V59)</f>
        <v>200</v>
      </c>
      <c r="AB59" s="83">
        <f>AVERAGE(F59,J59,N59,R59,V59)-D59</f>
        <v>164</v>
      </c>
      <c r="AC59" s="331"/>
    </row>
    <row r="60" spans="2:29" s="63" customFormat="1" ht="17.25" customHeight="1" thickBot="1">
      <c r="B60" s="341" t="s">
        <v>165</v>
      </c>
      <c r="C60" s="342"/>
      <c r="D60" s="84">
        <v>31</v>
      </c>
      <c r="E60" s="85">
        <v>128</v>
      </c>
      <c r="F60" s="86">
        <f>D60+E60</f>
        <v>159</v>
      </c>
      <c r="G60" s="339"/>
      <c r="H60" s="340"/>
      <c r="I60" s="87">
        <v>147</v>
      </c>
      <c r="J60" s="86">
        <f>D60+I60</f>
        <v>178</v>
      </c>
      <c r="K60" s="339"/>
      <c r="L60" s="340"/>
      <c r="M60" s="87">
        <v>143</v>
      </c>
      <c r="N60" s="86">
        <f>D60+M60</f>
        <v>174</v>
      </c>
      <c r="O60" s="339"/>
      <c r="P60" s="340"/>
      <c r="Q60" s="87">
        <v>162</v>
      </c>
      <c r="R60" s="86">
        <f>D60+Q60</f>
        <v>193</v>
      </c>
      <c r="S60" s="339"/>
      <c r="T60" s="340"/>
      <c r="U60" s="87">
        <v>143</v>
      </c>
      <c r="V60" s="86">
        <f>D60+U60</f>
        <v>174</v>
      </c>
      <c r="W60" s="339"/>
      <c r="X60" s="340"/>
      <c r="Y60" s="86">
        <f>F60+J60+N60+R60+V60</f>
        <v>878</v>
      </c>
      <c r="Z60" s="87">
        <f>E60+I60+M60+Q60+U60</f>
        <v>723</v>
      </c>
      <c r="AA60" s="88">
        <f>AVERAGE(F60,J60,N60,R60,V60)</f>
        <v>175.6</v>
      </c>
      <c r="AB60" s="89">
        <f>AVERAGE(F60,J60,N60,R60,V60)-D60</f>
        <v>144.6</v>
      </c>
      <c r="AC60" s="332"/>
    </row>
    <row r="61" spans="2:29" s="63" customFormat="1" ht="17.25" customHeight="1">
      <c r="B61" s="115"/>
      <c r="C61" s="115"/>
      <c r="D61" s="100"/>
      <c r="E61" s="101"/>
      <c r="F61" s="102"/>
      <c r="G61" s="103"/>
      <c r="H61" s="103"/>
      <c r="I61" s="101"/>
      <c r="J61" s="102"/>
      <c r="K61" s="103"/>
      <c r="L61" s="103"/>
      <c r="M61" s="101"/>
      <c r="N61" s="102"/>
      <c r="O61" s="103"/>
      <c r="P61" s="103"/>
      <c r="Q61" s="101"/>
      <c r="R61" s="102"/>
      <c r="S61" s="103"/>
      <c r="T61" s="103"/>
      <c r="U61" s="101"/>
      <c r="V61" s="102"/>
      <c r="W61" s="103"/>
      <c r="X61" s="103"/>
      <c r="Y61" s="102"/>
      <c r="Z61" s="113"/>
      <c r="AA61" s="105"/>
      <c r="AB61" s="104"/>
      <c r="AC61" s="106"/>
    </row>
    <row r="62" spans="2:29" ht="40.5" customHeight="1">
      <c r="B62" s="1"/>
      <c r="C62" s="1"/>
      <c r="D62" s="1"/>
      <c r="E62" s="42"/>
      <c r="F62" s="4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3.5" customHeight="1">
      <c r="B63" s="234"/>
      <c r="C63" s="232"/>
      <c r="D63" s="1"/>
      <c r="E63" s="42"/>
      <c r="F63" s="358" t="s">
        <v>221</v>
      </c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1"/>
      <c r="T63" s="1"/>
      <c r="U63" s="1"/>
      <c r="V63" s="1"/>
      <c r="W63" s="359" t="s">
        <v>59</v>
      </c>
      <c r="X63" s="359"/>
      <c r="Y63" s="359"/>
      <c r="Z63" s="359"/>
      <c r="AA63" s="1"/>
      <c r="AB63" s="1"/>
      <c r="AC63" s="1"/>
    </row>
    <row r="64" spans="2:29" ht="24.75" customHeight="1" thickBot="1">
      <c r="B64" s="234" t="s">
        <v>93</v>
      </c>
      <c r="C64" s="232"/>
      <c r="D64" s="1"/>
      <c r="E64" s="42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1"/>
      <c r="T64" s="1"/>
      <c r="U64" s="1"/>
      <c r="V64" s="1"/>
      <c r="W64" s="360"/>
      <c r="X64" s="360"/>
      <c r="Y64" s="360"/>
      <c r="Z64" s="360"/>
      <c r="AA64" s="1"/>
      <c r="AB64" s="1"/>
      <c r="AC64" s="1"/>
    </row>
    <row r="65" spans="2:29" s="44" customFormat="1" ht="17.25" customHeight="1">
      <c r="B65" s="367" t="s">
        <v>1</v>
      </c>
      <c r="C65" s="368"/>
      <c r="D65" s="117" t="s">
        <v>31</v>
      </c>
      <c r="E65" s="116"/>
      <c r="F65" s="48" t="s">
        <v>35</v>
      </c>
      <c r="G65" s="352" t="s">
        <v>36</v>
      </c>
      <c r="H65" s="352"/>
      <c r="I65" s="48"/>
      <c r="J65" s="48" t="s">
        <v>37</v>
      </c>
      <c r="K65" s="352" t="s">
        <v>36</v>
      </c>
      <c r="L65" s="352"/>
      <c r="M65" s="48"/>
      <c r="N65" s="48" t="s">
        <v>38</v>
      </c>
      <c r="O65" s="352" t="s">
        <v>36</v>
      </c>
      <c r="P65" s="352"/>
      <c r="Q65" s="48"/>
      <c r="R65" s="48" t="s">
        <v>39</v>
      </c>
      <c r="S65" s="352" t="s">
        <v>36</v>
      </c>
      <c r="T65" s="352"/>
      <c r="U65" s="49"/>
      <c r="V65" s="48" t="s">
        <v>40</v>
      </c>
      <c r="W65" s="352" t="s">
        <v>36</v>
      </c>
      <c r="X65" s="352"/>
      <c r="Y65" s="48" t="s">
        <v>41</v>
      </c>
      <c r="Z65" s="50"/>
      <c r="AA65" s="108" t="s">
        <v>42</v>
      </c>
      <c r="AB65" s="52" t="s">
        <v>43</v>
      </c>
      <c r="AC65" s="53" t="s">
        <v>41</v>
      </c>
    </row>
    <row r="66" spans="2:29" s="44" customFormat="1" ht="17.25" customHeight="1" thickBot="1">
      <c r="B66" s="353" t="s">
        <v>44</v>
      </c>
      <c r="C66" s="354"/>
      <c r="D66" s="119"/>
      <c r="E66" s="118"/>
      <c r="F66" s="55" t="s">
        <v>45</v>
      </c>
      <c r="G66" s="355" t="s">
        <v>46</v>
      </c>
      <c r="H66" s="355"/>
      <c r="I66" s="55"/>
      <c r="J66" s="55" t="s">
        <v>45</v>
      </c>
      <c r="K66" s="355" t="s">
        <v>46</v>
      </c>
      <c r="L66" s="355"/>
      <c r="M66" s="55"/>
      <c r="N66" s="55" t="s">
        <v>45</v>
      </c>
      <c r="O66" s="355" t="s">
        <v>46</v>
      </c>
      <c r="P66" s="355"/>
      <c r="Q66" s="55"/>
      <c r="R66" s="55" t="s">
        <v>45</v>
      </c>
      <c r="S66" s="355" t="s">
        <v>46</v>
      </c>
      <c r="T66" s="355"/>
      <c r="U66" s="57"/>
      <c r="V66" s="55" t="s">
        <v>45</v>
      </c>
      <c r="W66" s="355" t="s">
        <v>46</v>
      </c>
      <c r="X66" s="355"/>
      <c r="Y66" s="55" t="s">
        <v>45</v>
      </c>
      <c r="Z66" s="59" t="s">
        <v>47</v>
      </c>
      <c r="AA66" s="60" t="s">
        <v>48</v>
      </c>
      <c r="AB66" s="61" t="s">
        <v>49</v>
      </c>
      <c r="AC66" s="120" t="s">
        <v>50</v>
      </c>
    </row>
    <row r="67" spans="2:29" s="63" customFormat="1" ht="49.5" customHeight="1">
      <c r="B67" s="343" t="s">
        <v>72</v>
      </c>
      <c r="C67" s="323"/>
      <c r="D67" s="90">
        <f>SUM(D68:D70)</f>
        <v>45</v>
      </c>
      <c r="E67" s="65">
        <f>SUM(E68:E70)</f>
        <v>408</v>
      </c>
      <c r="F67" s="66">
        <f>SUM(F68:F70)</f>
        <v>453</v>
      </c>
      <c r="G67" s="67">
        <f>F87</f>
        <v>521</v>
      </c>
      <c r="H67" s="68" t="str">
        <f>B87</f>
        <v>Jeld Wen</v>
      </c>
      <c r="I67" s="112">
        <f>SUM(I68:I70)</f>
        <v>470</v>
      </c>
      <c r="J67" s="70">
        <f>SUM(J68:J70)</f>
        <v>515</v>
      </c>
      <c r="K67" s="70">
        <f>J83</f>
        <v>477</v>
      </c>
      <c r="L67" s="68" t="str">
        <f>B83</f>
        <v>Rägavere vald</v>
      </c>
      <c r="M67" s="73">
        <f>SUM(M68:M70)</f>
        <v>499</v>
      </c>
      <c r="N67" s="67">
        <f>SUM(N68:N70)</f>
        <v>544</v>
      </c>
      <c r="O67" s="67">
        <f>N79</f>
        <v>571</v>
      </c>
      <c r="P67" s="68" t="str">
        <f>B79</f>
        <v>Ehituse ABC</v>
      </c>
      <c r="Q67" s="73">
        <f>SUM(Q68:Q70)</f>
        <v>485</v>
      </c>
      <c r="R67" s="67">
        <f>SUM(R68:R70)</f>
        <v>530</v>
      </c>
      <c r="S67" s="67">
        <f>R75</f>
        <v>552</v>
      </c>
      <c r="T67" s="68" t="str">
        <f>B75</f>
        <v>Club Tallinn</v>
      </c>
      <c r="U67" s="73">
        <f>SUM(U68:U70)</f>
        <v>436</v>
      </c>
      <c r="V67" s="67">
        <f>SUM(V68:V70)</f>
        <v>481</v>
      </c>
      <c r="W67" s="67">
        <f>V71</f>
        <v>586</v>
      </c>
      <c r="X67" s="68" t="str">
        <f>B71</f>
        <v>FEB</v>
      </c>
      <c r="Y67" s="91">
        <f aca="true" t="shared" si="2" ref="Y67:Y87">F67+J67+N67+R67+V67</f>
        <v>2523</v>
      </c>
      <c r="Z67" s="73">
        <f>SUM(Z68:Z70)</f>
        <v>2298</v>
      </c>
      <c r="AA67" s="75">
        <f>AVERAGE(AA68,AA69,AA70)</f>
        <v>168.20000000000002</v>
      </c>
      <c r="AB67" s="121">
        <f>AVERAGE(AB68,AB69,AB70)</f>
        <v>153.20000000000002</v>
      </c>
      <c r="AC67" s="331">
        <f>G68+K68+O68+S68+W68</f>
        <v>1</v>
      </c>
    </row>
    <row r="68" spans="2:29" s="63" customFormat="1" ht="17.25" customHeight="1">
      <c r="B68" s="333" t="s">
        <v>242</v>
      </c>
      <c r="C68" s="334"/>
      <c r="D68" s="77">
        <v>18</v>
      </c>
      <c r="E68" s="78">
        <v>126</v>
      </c>
      <c r="F68" s="81">
        <f>D68+E68</f>
        <v>144</v>
      </c>
      <c r="G68" s="335">
        <v>0</v>
      </c>
      <c r="H68" s="336"/>
      <c r="I68" s="80">
        <v>148</v>
      </c>
      <c r="J68" s="79">
        <f>D68+I68</f>
        <v>166</v>
      </c>
      <c r="K68" s="335">
        <v>1</v>
      </c>
      <c r="L68" s="336"/>
      <c r="M68" s="80">
        <v>131</v>
      </c>
      <c r="N68" s="79">
        <f>D68+M68</f>
        <v>149</v>
      </c>
      <c r="O68" s="335">
        <v>0</v>
      </c>
      <c r="P68" s="336"/>
      <c r="Q68" s="80">
        <v>151</v>
      </c>
      <c r="R68" s="81">
        <f>D68+Q68</f>
        <v>169</v>
      </c>
      <c r="S68" s="335">
        <v>0</v>
      </c>
      <c r="T68" s="336"/>
      <c r="U68" s="78">
        <v>148</v>
      </c>
      <c r="V68" s="81">
        <f>D68+U68</f>
        <v>166</v>
      </c>
      <c r="W68" s="335">
        <v>0</v>
      </c>
      <c r="X68" s="336"/>
      <c r="Y68" s="79">
        <f>F68+J68+N68+R68+V68</f>
        <v>794</v>
      </c>
      <c r="Z68" s="80">
        <f>E68+I68+M68+Q68+U68</f>
        <v>704</v>
      </c>
      <c r="AA68" s="82">
        <f>AVERAGE(F68,J68,N68,R68,V68)</f>
        <v>158.8</v>
      </c>
      <c r="AB68" s="83">
        <f>AVERAGE(F68,J68,N68,R68,V68)-D68</f>
        <v>140.8</v>
      </c>
      <c r="AC68" s="331"/>
    </row>
    <row r="69" spans="2:29" s="63" customFormat="1" ht="17.25" customHeight="1">
      <c r="B69" s="333" t="s">
        <v>131</v>
      </c>
      <c r="C69" s="334"/>
      <c r="D69" s="77">
        <v>17</v>
      </c>
      <c r="E69" s="78">
        <v>150</v>
      </c>
      <c r="F69" s="81">
        <f>D69+E69</f>
        <v>167</v>
      </c>
      <c r="G69" s="337"/>
      <c r="H69" s="338"/>
      <c r="I69" s="80">
        <v>139</v>
      </c>
      <c r="J69" s="79">
        <f>D69+I69</f>
        <v>156</v>
      </c>
      <c r="K69" s="337"/>
      <c r="L69" s="338"/>
      <c r="M69" s="80">
        <v>177</v>
      </c>
      <c r="N69" s="79">
        <f>D69+M69</f>
        <v>194</v>
      </c>
      <c r="O69" s="337"/>
      <c r="P69" s="338"/>
      <c r="Q69" s="78">
        <v>186</v>
      </c>
      <c r="R69" s="81">
        <f>D69+Q69</f>
        <v>203</v>
      </c>
      <c r="S69" s="337"/>
      <c r="T69" s="338"/>
      <c r="U69" s="78">
        <v>160</v>
      </c>
      <c r="V69" s="81">
        <f>D69+U69</f>
        <v>177</v>
      </c>
      <c r="W69" s="337"/>
      <c r="X69" s="338"/>
      <c r="Y69" s="79">
        <f t="shared" si="2"/>
        <v>897</v>
      </c>
      <c r="Z69" s="80">
        <f>E69+I69+M69+Q69+U69</f>
        <v>812</v>
      </c>
      <c r="AA69" s="82">
        <f>AVERAGE(F69,J69,N69,R69,V69)</f>
        <v>179.4</v>
      </c>
      <c r="AB69" s="83">
        <f>AVERAGE(F69,J69,N69,R69,V69)-D69</f>
        <v>162.4</v>
      </c>
      <c r="AC69" s="331"/>
    </row>
    <row r="70" spans="2:29" s="63" customFormat="1" ht="17.25" customHeight="1" thickBot="1">
      <c r="B70" s="341" t="s">
        <v>130</v>
      </c>
      <c r="C70" s="342"/>
      <c r="D70" s="124">
        <v>10</v>
      </c>
      <c r="E70" s="85">
        <v>132</v>
      </c>
      <c r="F70" s="81">
        <f>D70+E70</f>
        <v>142</v>
      </c>
      <c r="G70" s="339"/>
      <c r="H70" s="340"/>
      <c r="I70" s="87">
        <v>183</v>
      </c>
      <c r="J70" s="79">
        <f>D70+I70</f>
        <v>193</v>
      </c>
      <c r="K70" s="339"/>
      <c r="L70" s="340"/>
      <c r="M70" s="80">
        <v>191</v>
      </c>
      <c r="N70" s="79">
        <f>D70+M70</f>
        <v>201</v>
      </c>
      <c r="O70" s="339"/>
      <c r="P70" s="340"/>
      <c r="Q70" s="78">
        <v>148</v>
      </c>
      <c r="R70" s="86">
        <f>D70+Q70</f>
        <v>158</v>
      </c>
      <c r="S70" s="339"/>
      <c r="T70" s="340"/>
      <c r="U70" s="78">
        <v>128</v>
      </c>
      <c r="V70" s="81">
        <f>D70+U70</f>
        <v>138</v>
      </c>
      <c r="W70" s="339"/>
      <c r="X70" s="340"/>
      <c r="Y70" s="86">
        <f>F70+J70+N70+R70+V70</f>
        <v>832</v>
      </c>
      <c r="Z70" s="87">
        <f>E70+I70+M70+Q70+U70</f>
        <v>782</v>
      </c>
      <c r="AA70" s="88">
        <f>AVERAGE(F70,J70,N70,R70,V70)</f>
        <v>166.4</v>
      </c>
      <c r="AB70" s="89">
        <f>AVERAGE(F70,J70,N70,R70,V70)-D70</f>
        <v>156.4</v>
      </c>
      <c r="AC70" s="332"/>
    </row>
    <row r="71" spans="2:29" s="63" customFormat="1" ht="49.5" customHeight="1">
      <c r="B71" s="328" t="s">
        <v>69</v>
      </c>
      <c r="C71" s="329"/>
      <c r="D71" s="64">
        <f>SUM(D72:D74)</f>
        <v>94</v>
      </c>
      <c r="E71" s="110">
        <f>SUM(E72:E74)</f>
        <v>366</v>
      </c>
      <c r="F71" s="93">
        <f>SUM(F72:F74)</f>
        <v>460</v>
      </c>
      <c r="G71" s="93">
        <f>F83</f>
        <v>587</v>
      </c>
      <c r="H71" s="71" t="str">
        <f>B83</f>
        <v>Rägavere vald</v>
      </c>
      <c r="I71" s="65">
        <f>SUM(I72:I74)</f>
        <v>458</v>
      </c>
      <c r="J71" s="93">
        <f>SUM(J72:J74)</f>
        <v>552</v>
      </c>
      <c r="K71" s="93">
        <f>J79</f>
        <v>561</v>
      </c>
      <c r="L71" s="71" t="str">
        <f>B79</f>
        <v>Ehituse ABC</v>
      </c>
      <c r="M71" s="72">
        <f>SUM(M72:M74)</f>
        <v>472</v>
      </c>
      <c r="N71" s="94">
        <f>SUM(N72:N74)</f>
        <v>566</v>
      </c>
      <c r="O71" s="93">
        <f>N75</f>
        <v>551</v>
      </c>
      <c r="P71" s="71" t="str">
        <f>B75</f>
        <v>Club Tallinn</v>
      </c>
      <c r="Q71" s="72">
        <f>SUM(Q72:Q74)</f>
        <v>404</v>
      </c>
      <c r="R71" s="67">
        <f>SUM(R72:R74)</f>
        <v>498</v>
      </c>
      <c r="S71" s="93">
        <f>R87</f>
        <v>573</v>
      </c>
      <c r="T71" s="71" t="str">
        <f>B87</f>
        <v>Jeld Wen</v>
      </c>
      <c r="U71" s="72">
        <f>SUM(U72:U74)</f>
        <v>492</v>
      </c>
      <c r="V71" s="95">
        <f>SUM(V72:V74)</f>
        <v>586</v>
      </c>
      <c r="W71" s="93">
        <f>V67</f>
        <v>481</v>
      </c>
      <c r="X71" s="71" t="str">
        <f>B67</f>
        <v>Dan Arpo</v>
      </c>
      <c r="Y71" s="74">
        <f>F71+J71+N71+R71+V71</f>
        <v>2662</v>
      </c>
      <c r="Z71" s="72">
        <f>SUM(Z72:Z74)</f>
        <v>2192</v>
      </c>
      <c r="AA71" s="92">
        <f>AVERAGE(AA72,AA73,AA74)</f>
        <v>177.46666666666667</v>
      </c>
      <c r="AB71" s="76">
        <f>AVERAGE(AB72,AB73,AB74)</f>
        <v>146.13333333333333</v>
      </c>
      <c r="AC71" s="330">
        <f>G72+K72+O72+S72+W72</f>
        <v>2</v>
      </c>
    </row>
    <row r="72" spans="2:29" s="63" customFormat="1" ht="17.25" customHeight="1">
      <c r="B72" s="333" t="s">
        <v>243</v>
      </c>
      <c r="C72" s="334"/>
      <c r="D72" s="77">
        <v>45</v>
      </c>
      <c r="E72" s="78">
        <v>87</v>
      </c>
      <c r="F72" s="81">
        <f>D72+E72</f>
        <v>132</v>
      </c>
      <c r="G72" s="335">
        <v>0</v>
      </c>
      <c r="H72" s="336"/>
      <c r="I72" s="80">
        <v>172</v>
      </c>
      <c r="J72" s="79">
        <f>D72+I72</f>
        <v>217</v>
      </c>
      <c r="K72" s="335">
        <v>0</v>
      </c>
      <c r="L72" s="336"/>
      <c r="M72" s="80">
        <v>139</v>
      </c>
      <c r="N72" s="79">
        <f>D72+M72</f>
        <v>184</v>
      </c>
      <c r="O72" s="335">
        <v>1</v>
      </c>
      <c r="P72" s="336"/>
      <c r="Q72" s="78">
        <v>138</v>
      </c>
      <c r="R72" s="81">
        <f>D72+Q72</f>
        <v>183</v>
      </c>
      <c r="S72" s="335">
        <v>0</v>
      </c>
      <c r="T72" s="336"/>
      <c r="U72" s="78">
        <v>142</v>
      </c>
      <c r="V72" s="81">
        <f>D72+U72</f>
        <v>187</v>
      </c>
      <c r="W72" s="335">
        <v>1</v>
      </c>
      <c r="X72" s="336"/>
      <c r="Y72" s="79">
        <f t="shared" si="2"/>
        <v>903</v>
      </c>
      <c r="Z72" s="80">
        <f>E72+I72+M72+Q72+U72</f>
        <v>678</v>
      </c>
      <c r="AA72" s="82">
        <f>AVERAGE(F72,J72,N72,R72,V72)</f>
        <v>180.6</v>
      </c>
      <c r="AB72" s="83">
        <f>AVERAGE(F72,J72,N72,R72,V72)-D72</f>
        <v>135.6</v>
      </c>
      <c r="AC72" s="331"/>
    </row>
    <row r="73" spans="2:29" s="63" customFormat="1" ht="17.25" customHeight="1">
      <c r="B73" s="333" t="s">
        <v>108</v>
      </c>
      <c r="C73" s="334"/>
      <c r="D73" s="77">
        <v>25</v>
      </c>
      <c r="E73" s="78">
        <v>147</v>
      </c>
      <c r="F73" s="81">
        <f>D73+E73</f>
        <v>172</v>
      </c>
      <c r="G73" s="337"/>
      <c r="H73" s="338"/>
      <c r="I73" s="80">
        <v>145</v>
      </c>
      <c r="J73" s="79">
        <f>D73+I73</f>
        <v>170</v>
      </c>
      <c r="K73" s="337"/>
      <c r="L73" s="338"/>
      <c r="M73" s="80">
        <v>154</v>
      </c>
      <c r="N73" s="79">
        <f>D73+M73</f>
        <v>179</v>
      </c>
      <c r="O73" s="337"/>
      <c r="P73" s="338"/>
      <c r="Q73" s="78">
        <v>156</v>
      </c>
      <c r="R73" s="81">
        <f>D73+Q73</f>
        <v>181</v>
      </c>
      <c r="S73" s="337"/>
      <c r="T73" s="338"/>
      <c r="U73" s="78">
        <v>186</v>
      </c>
      <c r="V73" s="81">
        <f>D73+U73</f>
        <v>211</v>
      </c>
      <c r="W73" s="337"/>
      <c r="X73" s="338"/>
      <c r="Y73" s="79">
        <f t="shared" si="2"/>
        <v>913</v>
      </c>
      <c r="Z73" s="80">
        <f>E73+I73+M73+Q73+U73</f>
        <v>788</v>
      </c>
      <c r="AA73" s="82">
        <f>AVERAGE(F73,J73,N73,R73,V73)</f>
        <v>182.6</v>
      </c>
      <c r="AB73" s="83">
        <f>AVERAGE(F73,J73,N73,R73,V73)-D73</f>
        <v>157.6</v>
      </c>
      <c r="AC73" s="331"/>
    </row>
    <row r="74" spans="2:29" s="63" customFormat="1" ht="17.25" customHeight="1" thickBot="1">
      <c r="B74" s="341" t="s">
        <v>107</v>
      </c>
      <c r="C74" s="342"/>
      <c r="D74" s="77">
        <v>24</v>
      </c>
      <c r="E74" s="85">
        <v>132</v>
      </c>
      <c r="F74" s="81">
        <f>D74+E74</f>
        <v>156</v>
      </c>
      <c r="G74" s="339"/>
      <c r="H74" s="340"/>
      <c r="I74" s="87">
        <v>141</v>
      </c>
      <c r="J74" s="79">
        <f>D74+I74</f>
        <v>165</v>
      </c>
      <c r="K74" s="339"/>
      <c r="L74" s="340"/>
      <c r="M74" s="80">
        <v>179</v>
      </c>
      <c r="N74" s="79">
        <f>D74+M74</f>
        <v>203</v>
      </c>
      <c r="O74" s="339"/>
      <c r="P74" s="340"/>
      <c r="Q74" s="78">
        <v>110</v>
      </c>
      <c r="R74" s="81">
        <f>D74+Q74</f>
        <v>134</v>
      </c>
      <c r="S74" s="339"/>
      <c r="T74" s="340"/>
      <c r="U74" s="78">
        <v>164</v>
      </c>
      <c r="V74" s="81">
        <f>D74+U74</f>
        <v>188</v>
      </c>
      <c r="W74" s="339"/>
      <c r="X74" s="340"/>
      <c r="Y74" s="86">
        <f t="shared" si="2"/>
        <v>846</v>
      </c>
      <c r="Z74" s="87">
        <f>E74+I74+M74+Q74+U74</f>
        <v>726</v>
      </c>
      <c r="AA74" s="88">
        <f>AVERAGE(F74,J74,N74,R74,V74)</f>
        <v>169.2</v>
      </c>
      <c r="AB74" s="89">
        <f>AVERAGE(F74,J74,N74,R74,V74)-D74</f>
        <v>145.2</v>
      </c>
      <c r="AC74" s="332"/>
    </row>
    <row r="75" spans="2:29" s="63" customFormat="1" ht="49.5" customHeight="1">
      <c r="B75" s="343" t="s">
        <v>77</v>
      </c>
      <c r="C75" s="323"/>
      <c r="D75" s="64">
        <f>SUM(D76:D78)</f>
        <v>88</v>
      </c>
      <c r="E75" s="110">
        <f>SUM(E76:E78)</f>
        <v>389</v>
      </c>
      <c r="F75" s="93">
        <f>SUM(F76:F78)</f>
        <v>477</v>
      </c>
      <c r="G75" s="93">
        <f>F79</f>
        <v>499</v>
      </c>
      <c r="H75" s="71" t="str">
        <f>B79</f>
        <v>Ehituse ABC</v>
      </c>
      <c r="I75" s="65">
        <f>SUM(I76:I78)</f>
        <v>405</v>
      </c>
      <c r="J75" s="93">
        <f>SUM(J76:J78)</f>
        <v>493</v>
      </c>
      <c r="K75" s="93">
        <f>J87</f>
        <v>520</v>
      </c>
      <c r="L75" s="71" t="str">
        <f>B87</f>
        <v>Jeld Wen</v>
      </c>
      <c r="M75" s="72">
        <f>SUM(M76:M78)</f>
        <v>463</v>
      </c>
      <c r="N75" s="94">
        <f>SUM(N76:N78)</f>
        <v>551</v>
      </c>
      <c r="O75" s="93">
        <f>N71</f>
        <v>566</v>
      </c>
      <c r="P75" s="71" t="str">
        <f>B71</f>
        <v>FEB</v>
      </c>
      <c r="Q75" s="72">
        <f>SUM(Q76:Q78)</f>
        <v>464</v>
      </c>
      <c r="R75" s="95">
        <f>SUM(R76:R78)</f>
        <v>552</v>
      </c>
      <c r="S75" s="93">
        <f>R67</f>
        <v>530</v>
      </c>
      <c r="T75" s="71" t="str">
        <f>B67</f>
        <v>Dan Arpo</v>
      </c>
      <c r="U75" s="72">
        <f>SUM(U76:U78)</f>
        <v>422</v>
      </c>
      <c r="V75" s="94">
        <f>SUM(V76:V78)</f>
        <v>510</v>
      </c>
      <c r="W75" s="93">
        <f>V83</f>
        <v>522</v>
      </c>
      <c r="X75" s="71" t="str">
        <f>B83</f>
        <v>Rägavere vald</v>
      </c>
      <c r="Y75" s="74">
        <f t="shared" si="2"/>
        <v>2583</v>
      </c>
      <c r="Z75" s="72">
        <f>SUM(Z76:Z78)</f>
        <v>2143</v>
      </c>
      <c r="AA75" s="92">
        <f>AVERAGE(AA76,AA77,AA78)</f>
        <v>172.19999999999996</v>
      </c>
      <c r="AB75" s="76">
        <f>AVERAGE(AB76,AB77,AB78)</f>
        <v>142.86666666666665</v>
      </c>
      <c r="AC75" s="330">
        <f>G76+K76+O76+S76+W76</f>
        <v>1</v>
      </c>
    </row>
    <row r="76" spans="2:29" s="63" customFormat="1" ht="17.25" customHeight="1">
      <c r="B76" s="333" t="s">
        <v>186</v>
      </c>
      <c r="C76" s="334"/>
      <c r="D76" s="77">
        <v>16</v>
      </c>
      <c r="E76" s="78">
        <v>121</v>
      </c>
      <c r="F76" s="81">
        <f>D76+E76</f>
        <v>137</v>
      </c>
      <c r="G76" s="335">
        <v>0</v>
      </c>
      <c r="H76" s="336"/>
      <c r="I76" s="80">
        <v>125</v>
      </c>
      <c r="J76" s="79">
        <f>D76+I76</f>
        <v>141</v>
      </c>
      <c r="K76" s="335">
        <v>0</v>
      </c>
      <c r="L76" s="336"/>
      <c r="M76" s="80">
        <v>183</v>
      </c>
      <c r="N76" s="79">
        <f>D76+M76</f>
        <v>199</v>
      </c>
      <c r="O76" s="335">
        <v>0</v>
      </c>
      <c r="P76" s="336"/>
      <c r="Q76" s="78">
        <v>187</v>
      </c>
      <c r="R76" s="81">
        <f>D76+Q76</f>
        <v>203</v>
      </c>
      <c r="S76" s="335">
        <v>1</v>
      </c>
      <c r="T76" s="336"/>
      <c r="U76" s="78">
        <v>170</v>
      </c>
      <c r="V76" s="81">
        <f>D76+U76</f>
        <v>186</v>
      </c>
      <c r="W76" s="335">
        <v>0</v>
      </c>
      <c r="X76" s="336"/>
      <c r="Y76" s="79">
        <f t="shared" si="2"/>
        <v>866</v>
      </c>
      <c r="Z76" s="80">
        <f>E76+I76+M76+Q76+U76</f>
        <v>786</v>
      </c>
      <c r="AA76" s="82">
        <f>AVERAGE(F76,J76,N76,R76,V76)</f>
        <v>173.2</v>
      </c>
      <c r="AB76" s="83">
        <f>AVERAGE(F76,J76,N76,R76,V76)-D76</f>
        <v>157.2</v>
      </c>
      <c r="AC76" s="331"/>
    </row>
    <row r="77" spans="2:29" s="63" customFormat="1" ht="17.25" customHeight="1">
      <c r="B77" s="333" t="s">
        <v>187</v>
      </c>
      <c r="C77" s="334"/>
      <c r="D77" s="77">
        <v>48</v>
      </c>
      <c r="E77" s="78">
        <v>124</v>
      </c>
      <c r="F77" s="81">
        <f>D77+E77</f>
        <v>172</v>
      </c>
      <c r="G77" s="337"/>
      <c r="H77" s="338"/>
      <c r="I77" s="80">
        <v>101</v>
      </c>
      <c r="J77" s="79">
        <f>D77+I77</f>
        <v>149</v>
      </c>
      <c r="K77" s="337"/>
      <c r="L77" s="338"/>
      <c r="M77" s="80">
        <v>104</v>
      </c>
      <c r="N77" s="79">
        <f>D77+M77</f>
        <v>152</v>
      </c>
      <c r="O77" s="337"/>
      <c r="P77" s="338"/>
      <c r="Q77" s="78">
        <v>121</v>
      </c>
      <c r="R77" s="81">
        <f>D77+Q77</f>
        <v>169</v>
      </c>
      <c r="S77" s="337"/>
      <c r="T77" s="338"/>
      <c r="U77" s="78">
        <v>86</v>
      </c>
      <c r="V77" s="81">
        <f>D77+U77</f>
        <v>134</v>
      </c>
      <c r="W77" s="337"/>
      <c r="X77" s="338"/>
      <c r="Y77" s="79">
        <f t="shared" si="2"/>
        <v>776</v>
      </c>
      <c r="Z77" s="80">
        <f>E77+I77+M77+Q77+U77</f>
        <v>536</v>
      </c>
      <c r="AA77" s="82">
        <f>AVERAGE(F77,J77,N77,R77,V77)</f>
        <v>155.2</v>
      </c>
      <c r="AB77" s="83">
        <f>AVERAGE(F77,J77,N77,R77,V77)-D77</f>
        <v>107.19999999999999</v>
      </c>
      <c r="AC77" s="331"/>
    </row>
    <row r="78" spans="2:29" s="63" customFormat="1" ht="17.25" customHeight="1" thickBot="1">
      <c r="B78" s="333" t="s">
        <v>231</v>
      </c>
      <c r="C78" s="334"/>
      <c r="D78" s="84">
        <v>24</v>
      </c>
      <c r="E78" s="85">
        <v>144</v>
      </c>
      <c r="F78" s="81">
        <f>D78+E78</f>
        <v>168</v>
      </c>
      <c r="G78" s="339"/>
      <c r="H78" s="340"/>
      <c r="I78" s="87">
        <v>179</v>
      </c>
      <c r="J78" s="79">
        <f>D78+I78</f>
        <v>203</v>
      </c>
      <c r="K78" s="339"/>
      <c r="L78" s="340"/>
      <c r="M78" s="87">
        <v>176</v>
      </c>
      <c r="N78" s="79">
        <f>D78+M78</f>
        <v>200</v>
      </c>
      <c r="O78" s="339"/>
      <c r="P78" s="340"/>
      <c r="Q78" s="78">
        <v>156</v>
      </c>
      <c r="R78" s="81">
        <f>D78+Q78</f>
        <v>180</v>
      </c>
      <c r="S78" s="339"/>
      <c r="T78" s="340"/>
      <c r="U78" s="78">
        <v>166</v>
      </c>
      <c r="V78" s="81">
        <f>D78+U78</f>
        <v>190</v>
      </c>
      <c r="W78" s="339"/>
      <c r="X78" s="340"/>
      <c r="Y78" s="86">
        <f t="shared" si="2"/>
        <v>941</v>
      </c>
      <c r="Z78" s="87">
        <f>E78+I78+M78+Q78+U78</f>
        <v>821</v>
      </c>
      <c r="AA78" s="88">
        <f>AVERAGE(F78,J78,N78,R78,V78)</f>
        <v>188.2</v>
      </c>
      <c r="AB78" s="89">
        <f>AVERAGE(F78,J78,N78,R78,V78)-D78</f>
        <v>164.2</v>
      </c>
      <c r="AC78" s="332"/>
    </row>
    <row r="79" spans="2:29" s="63" customFormat="1" ht="49.5" customHeight="1">
      <c r="B79" s="346" t="s">
        <v>71</v>
      </c>
      <c r="C79" s="347"/>
      <c r="D79" s="64">
        <f>SUM(D80:D82)</f>
        <v>112</v>
      </c>
      <c r="E79" s="110">
        <f>SUM(E80:E82)</f>
        <v>387</v>
      </c>
      <c r="F79" s="93">
        <f>SUM(F80:F82)</f>
        <v>499</v>
      </c>
      <c r="G79" s="93">
        <f>F75</f>
        <v>477</v>
      </c>
      <c r="H79" s="71" t="str">
        <f>B75</f>
        <v>Club Tallinn</v>
      </c>
      <c r="I79" s="65">
        <f>SUM(I80:I82)</f>
        <v>449</v>
      </c>
      <c r="J79" s="93">
        <f>SUM(J80:J82)</f>
        <v>561</v>
      </c>
      <c r="K79" s="93">
        <f>J71</f>
        <v>552</v>
      </c>
      <c r="L79" s="71" t="str">
        <f>B71</f>
        <v>FEB</v>
      </c>
      <c r="M79" s="73">
        <f>SUM(M80:M82)</f>
        <v>459</v>
      </c>
      <c r="N79" s="95">
        <f>SUM(N80:N82)</f>
        <v>571</v>
      </c>
      <c r="O79" s="93">
        <f>N67</f>
        <v>544</v>
      </c>
      <c r="P79" s="71" t="str">
        <f>B67</f>
        <v>Dan Arpo</v>
      </c>
      <c r="Q79" s="72">
        <f>SUM(Q80:Q82)</f>
        <v>446</v>
      </c>
      <c r="R79" s="95">
        <f>SUM(R80:R82)</f>
        <v>558</v>
      </c>
      <c r="S79" s="93">
        <f>R83</f>
        <v>581</v>
      </c>
      <c r="T79" s="71" t="str">
        <f>B83</f>
        <v>Rägavere vald</v>
      </c>
      <c r="U79" s="72">
        <f>SUM(U80:U82)</f>
        <v>468</v>
      </c>
      <c r="V79" s="95">
        <f>SUM(V80:V82)</f>
        <v>580</v>
      </c>
      <c r="W79" s="93">
        <f>V87</f>
        <v>548</v>
      </c>
      <c r="X79" s="71" t="str">
        <f>B87</f>
        <v>Jeld Wen</v>
      </c>
      <c r="Y79" s="74">
        <f t="shared" si="2"/>
        <v>2769</v>
      </c>
      <c r="Z79" s="72">
        <f>SUM(Z80:Z82)</f>
        <v>2209</v>
      </c>
      <c r="AA79" s="92">
        <f>AVERAGE(AA80,AA81,AA82)</f>
        <v>184.6</v>
      </c>
      <c r="AB79" s="76">
        <f>AVERAGE(AB80,AB81,AB82)</f>
        <v>147.26666666666668</v>
      </c>
      <c r="AC79" s="330">
        <f>G80+K80+O80+S80+W80</f>
        <v>4</v>
      </c>
    </row>
    <row r="80" spans="2:29" s="63" customFormat="1" ht="17.25" customHeight="1">
      <c r="B80" s="122" t="s">
        <v>151</v>
      </c>
      <c r="C80" s="123"/>
      <c r="D80" s="77">
        <v>40</v>
      </c>
      <c r="E80" s="80">
        <v>134</v>
      </c>
      <c r="F80" s="81">
        <f>D80+E80</f>
        <v>174</v>
      </c>
      <c r="G80" s="335">
        <v>1</v>
      </c>
      <c r="H80" s="336"/>
      <c r="I80" s="80">
        <v>154</v>
      </c>
      <c r="J80" s="79">
        <f>D80+I80</f>
        <v>194</v>
      </c>
      <c r="K80" s="335">
        <v>1</v>
      </c>
      <c r="L80" s="336"/>
      <c r="M80" s="80">
        <v>152</v>
      </c>
      <c r="N80" s="79">
        <f>D80+M80</f>
        <v>192</v>
      </c>
      <c r="O80" s="335">
        <v>1</v>
      </c>
      <c r="P80" s="336"/>
      <c r="Q80" s="78">
        <v>166</v>
      </c>
      <c r="R80" s="81">
        <f>D80+Q80</f>
        <v>206</v>
      </c>
      <c r="S80" s="335">
        <v>0</v>
      </c>
      <c r="T80" s="336"/>
      <c r="U80" s="78">
        <v>166</v>
      </c>
      <c r="V80" s="81">
        <f>D80+U80</f>
        <v>206</v>
      </c>
      <c r="W80" s="335">
        <v>1</v>
      </c>
      <c r="X80" s="336"/>
      <c r="Y80" s="79">
        <f t="shared" si="2"/>
        <v>972</v>
      </c>
      <c r="Z80" s="80">
        <f>E80+I80+M80+Q80+U80</f>
        <v>772</v>
      </c>
      <c r="AA80" s="82">
        <f>AVERAGE(F80,J80,N80,R80,V80)</f>
        <v>194.4</v>
      </c>
      <c r="AB80" s="83">
        <f>AVERAGE(F80,J80,N80,R80,V80)-D80</f>
        <v>154.4</v>
      </c>
      <c r="AC80" s="331"/>
    </row>
    <row r="81" spans="2:29" s="63" customFormat="1" ht="17.25" customHeight="1">
      <c r="B81" s="333" t="s">
        <v>245</v>
      </c>
      <c r="C81" s="334"/>
      <c r="D81" s="77">
        <v>60</v>
      </c>
      <c r="E81" s="98">
        <v>100</v>
      </c>
      <c r="F81" s="81">
        <f>D81+E81</f>
        <v>160</v>
      </c>
      <c r="G81" s="337"/>
      <c r="H81" s="338"/>
      <c r="I81" s="80">
        <v>133</v>
      </c>
      <c r="J81" s="79">
        <f>D81+I81</f>
        <v>193</v>
      </c>
      <c r="K81" s="337"/>
      <c r="L81" s="338"/>
      <c r="M81" s="80">
        <v>155</v>
      </c>
      <c r="N81" s="79">
        <f>D81+M81</f>
        <v>215</v>
      </c>
      <c r="O81" s="337"/>
      <c r="P81" s="338"/>
      <c r="Q81" s="78">
        <v>132</v>
      </c>
      <c r="R81" s="81">
        <f>D81+Q81</f>
        <v>192</v>
      </c>
      <c r="S81" s="337"/>
      <c r="T81" s="338"/>
      <c r="U81" s="78">
        <v>143</v>
      </c>
      <c r="V81" s="81">
        <f>D81+U81</f>
        <v>203</v>
      </c>
      <c r="W81" s="337"/>
      <c r="X81" s="338"/>
      <c r="Y81" s="79">
        <f t="shared" si="2"/>
        <v>963</v>
      </c>
      <c r="Z81" s="80">
        <f>E81+I81+M81+Q81+U81</f>
        <v>663</v>
      </c>
      <c r="AA81" s="82">
        <f>AVERAGE(F81,J81,N81,R81,V81)</f>
        <v>192.6</v>
      </c>
      <c r="AB81" s="83">
        <f>AVERAGE(F81,J81,N81,R81,V81)-D81</f>
        <v>132.6</v>
      </c>
      <c r="AC81" s="331"/>
    </row>
    <row r="82" spans="2:33" s="63" customFormat="1" ht="17.25" customHeight="1" thickBot="1">
      <c r="B82" s="333" t="s">
        <v>152</v>
      </c>
      <c r="C82" s="334"/>
      <c r="D82" s="84">
        <v>12</v>
      </c>
      <c r="E82" s="85">
        <v>153</v>
      </c>
      <c r="F82" s="81">
        <f>D82+E82</f>
        <v>165</v>
      </c>
      <c r="G82" s="339"/>
      <c r="H82" s="340"/>
      <c r="I82" s="87">
        <v>162</v>
      </c>
      <c r="J82" s="79">
        <f>D82+I82</f>
        <v>174</v>
      </c>
      <c r="K82" s="339"/>
      <c r="L82" s="340"/>
      <c r="M82" s="87">
        <v>152</v>
      </c>
      <c r="N82" s="79">
        <f>D82+M82</f>
        <v>164</v>
      </c>
      <c r="O82" s="339"/>
      <c r="P82" s="340"/>
      <c r="Q82" s="78">
        <v>148</v>
      </c>
      <c r="R82" s="81">
        <f>D82+Q82</f>
        <v>160</v>
      </c>
      <c r="S82" s="339"/>
      <c r="T82" s="340"/>
      <c r="U82" s="78">
        <v>159</v>
      </c>
      <c r="V82" s="81">
        <f>D82+U82</f>
        <v>171</v>
      </c>
      <c r="W82" s="339"/>
      <c r="X82" s="340"/>
      <c r="Y82" s="86">
        <f t="shared" si="2"/>
        <v>834</v>
      </c>
      <c r="Z82" s="87">
        <f>E82+I82+M82+Q82+U82</f>
        <v>774</v>
      </c>
      <c r="AA82" s="88">
        <f>AVERAGE(F82,J82,N82,R82,V82)</f>
        <v>166.8</v>
      </c>
      <c r="AB82" s="89">
        <f>AVERAGE(F82,J82,N82,R82,V82)-D82</f>
        <v>154.8</v>
      </c>
      <c r="AC82" s="332"/>
      <c r="AF82" s="375"/>
      <c r="AG82" s="375"/>
    </row>
    <row r="83" spans="2:33" s="63" customFormat="1" ht="48.75" customHeight="1">
      <c r="B83" s="328" t="s">
        <v>76</v>
      </c>
      <c r="C83" s="329"/>
      <c r="D83" s="64">
        <f>SUM(D84:D86)</f>
        <v>147</v>
      </c>
      <c r="E83" s="110">
        <f>SUM(E84:E86)</f>
        <v>440</v>
      </c>
      <c r="F83" s="93">
        <f>SUM(F84:F86)</f>
        <v>587</v>
      </c>
      <c r="G83" s="93">
        <f>F71</f>
        <v>460</v>
      </c>
      <c r="H83" s="71" t="str">
        <f>B71</f>
        <v>FEB</v>
      </c>
      <c r="I83" s="65">
        <f>SUM(I84:I86)</f>
        <v>330</v>
      </c>
      <c r="J83" s="93">
        <f>SUM(J84:J86)</f>
        <v>477</v>
      </c>
      <c r="K83" s="93">
        <f>J67</f>
        <v>515</v>
      </c>
      <c r="L83" s="71" t="str">
        <f>B67</f>
        <v>Dan Arpo</v>
      </c>
      <c r="M83" s="73">
        <f>SUM(M84:M86)</f>
        <v>326</v>
      </c>
      <c r="N83" s="93">
        <f>SUM(N84:N86)</f>
        <v>473</v>
      </c>
      <c r="O83" s="93">
        <f>N87</f>
        <v>500</v>
      </c>
      <c r="P83" s="71" t="str">
        <f>B87</f>
        <v>Jeld Wen</v>
      </c>
      <c r="Q83" s="72">
        <f>SUM(Q84:Q86)</f>
        <v>434</v>
      </c>
      <c r="R83" s="94">
        <f>SUM(R84:R86)</f>
        <v>581</v>
      </c>
      <c r="S83" s="93">
        <f>R79</f>
        <v>558</v>
      </c>
      <c r="T83" s="71" t="str">
        <f>B79</f>
        <v>Ehituse ABC</v>
      </c>
      <c r="U83" s="72">
        <f>SUM(U84:U86)</f>
        <v>375</v>
      </c>
      <c r="V83" s="94">
        <f>SUM(V84:V86)</f>
        <v>522</v>
      </c>
      <c r="W83" s="93">
        <f>V75</f>
        <v>510</v>
      </c>
      <c r="X83" s="71" t="str">
        <f>B75</f>
        <v>Club Tallinn</v>
      </c>
      <c r="Y83" s="74">
        <f t="shared" si="2"/>
        <v>2640</v>
      </c>
      <c r="Z83" s="72">
        <f>SUM(Z84:Z86)</f>
        <v>1905</v>
      </c>
      <c r="AA83" s="92">
        <f>AVERAGE(AA84,AA85,AA86)</f>
        <v>176</v>
      </c>
      <c r="AB83" s="76">
        <f>AVERAGE(AB84,AB85,AB86)</f>
        <v>127</v>
      </c>
      <c r="AC83" s="330">
        <f>G84+K84+O84+S84+W84</f>
        <v>3</v>
      </c>
      <c r="AF83" s="375"/>
      <c r="AG83" s="375"/>
    </row>
    <row r="84" spans="2:33" s="63" customFormat="1" ht="17.25" customHeight="1">
      <c r="B84" s="333" t="s">
        <v>114</v>
      </c>
      <c r="C84" s="334"/>
      <c r="D84" s="77">
        <v>52</v>
      </c>
      <c r="E84" s="80">
        <v>127</v>
      </c>
      <c r="F84" s="81">
        <f>D84+E84</f>
        <v>179</v>
      </c>
      <c r="G84" s="335">
        <v>1</v>
      </c>
      <c r="H84" s="336"/>
      <c r="I84" s="80">
        <v>105</v>
      </c>
      <c r="J84" s="79">
        <f>D84+I84</f>
        <v>157</v>
      </c>
      <c r="K84" s="335">
        <v>0</v>
      </c>
      <c r="L84" s="336"/>
      <c r="M84" s="80">
        <v>124</v>
      </c>
      <c r="N84" s="79">
        <f>D84+M84</f>
        <v>176</v>
      </c>
      <c r="O84" s="335">
        <v>0</v>
      </c>
      <c r="P84" s="336"/>
      <c r="Q84" s="78">
        <v>124</v>
      </c>
      <c r="R84" s="81">
        <f>D84+Q84</f>
        <v>176</v>
      </c>
      <c r="S84" s="335">
        <v>1</v>
      </c>
      <c r="T84" s="336"/>
      <c r="U84" s="78">
        <v>112</v>
      </c>
      <c r="V84" s="81">
        <f>D84+U84</f>
        <v>164</v>
      </c>
      <c r="W84" s="335">
        <v>1</v>
      </c>
      <c r="X84" s="336"/>
      <c r="Y84" s="79">
        <f t="shared" si="2"/>
        <v>852</v>
      </c>
      <c r="Z84" s="80">
        <f>E84+I84+M84+Q84+U84</f>
        <v>592</v>
      </c>
      <c r="AA84" s="82">
        <f>AVERAGE(F84,J84,N84,R84,V84)</f>
        <v>170.4</v>
      </c>
      <c r="AB84" s="83">
        <f>AVERAGE(F84,J84,N84,R84,V84)-D84</f>
        <v>118.4</v>
      </c>
      <c r="AC84" s="331"/>
      <c r="AF84" s="375"/>
      <c r="AG84" s="375"/>
    </row>
    <row r="85" spans="2:29" s="63" customFormat="1" ht="17.25" customHeight="1">
      <c r="B85" s="333" t="s">
        <v>115</v>
      </c>
      <c r="C85" s="334"/>
      <c r="D85" s="77">
        <v>46</v>
      </c>
      <c r="E85" s="78">
        <v>180</v>
      </c>
      <c r="F85" s="81">
        <f>D85+E85</f>
        <v>226</v>
      </c>
      <c r="G85" s="337"/>
      <c r="H85" s="338"/>
      <c r="I85" s="80">
        <v>95</v>
      </c>
      <c r="J85" s="79">
        <f>D85+I85</f>
        <v>141</v>
      </c>
      <c r="K85" s="337"/>
      <c r="L85" s="338"/>
      <c r="M85" s="80">
        <v>92</v>
      </c>
      <c r="N85" s="79">
        <f>D85+M85</f>
        <v>138</v>
      </c>
      <c r="O85" s="337"/>
      <c r="P85" s="338"/>
      <c r="Q85" s="78">
        <v>144</v>
      </c>
      <c r="R85" s="81">
        <f>D85+Q85</f>
        <v>190</v>
      </c>
      <c r="S85" s="337"/>
      <c r="T85" s="338"/>
      <c r="U85" s="78">
        <v>122</v>
      </c>
      <c r="V85" s="81">
        <f>D85+U85</f>
        <v>168</v>
      </c>
      <c r="W85" s="337"/>
      <c r="X85" s="338"/>
      <c r="Y85" s="79">
        <f t="shared" si="2"/>
        <v>863</v>
      </c>
      <c r="Z85" s="80">
        <f>E85+I85+M85+Q85+U85</f>
        <v>633</v>
      </c>
      <c r="AA85" s="82">
        <f>AVERAGE(F85,J85,N85,R85,V85)</f>
        <v>172.6</v>
      </c>
      <c r="AB85" s="83">
        <f>AVERAGE(F85,J85,N85,R85,V85)-D85</f>
        <v>126.6</v>
      </c>
      <c r="AC85" s="331"/>
    </row>
    <row r="86" spans="2:29" s="63" customFormat="1" ht="17.25" customHeight="1" thickBot="1">
      <c r="B86" s="341" t="s">
        <v>116</v>
      </c>
      <c r="C86" s="342"/>
      <c r="D86" s="77">
        <v>49</v>
      </c>
      <c r="E86" s="85">
        <v>133</v>
      </c>
      <c r="F86" s="81">
        <f>D86+E86</f>
        <v>182</v>
      </c>
      <c r="G86" s="339"/>
      <c r="H86" s="340"/>
      <c r="I86" s="87">
        <v>130</v>
      </c>
      <c r="J86" s="79">
        <f>D86+I86</f>
        <v>179</v>
      </c>
      <c r="K86" s="339"/>
      <c r="L86" s="340"/>
      <c r="M86" s="87">
        <v>110</v>
      </c>
      <c r="N86" s="79">
        <f>D86+M86</f>
        <v>159</v>
      </c>
      <c r="O86" s="339"/>
      <c r="P86" s="340"/>
      <c r="Q86" s="78">
        <v>166</v>
      </c>
      <c r="R86" s="81">
        <f>D86+Q86</f>
        <v>215</v>
      </c>
      <c r="S86" s="339"/>
      <c r="T86" s="340"/>
      <c r="U86" s="78">
        <v>141</v>
      </c>
      <c r="V86" s="81">
        <f>D86+U86</f>
        <v>190</v>
      </c>
      <c r="W86" s="339"/>
      <c r="X86" s="340"/>
      <c r="Y86" s="86">
        <f t="shared" si="2"/>
        <v>925</v>
      </c>
      <c r="Z86" s="87">
        <f>E86+I86+M86+Q86+U86</f>
        <v>680</v>
      </c>
      <c r="AA86" s="88">
        <f>AVERAGE(F86,J86,N86,R86,V86)</f>
        <v>185</v>
      </c>
      <c r="AB86" s="89">
        <f>AVERAGE(F86,J86,N86,R86,V86)-D86</f>
        <v>136</v>
      </c>
      <c r="AC86" s="332"/>
    </row>
    <row r="87" spans="2:29" s="63" customFormat="1" ht="49.5" customHeight="1">
      <c r="B87" s="328" t="s">
        <v>86</v>
      </c>
      <c r="C87" s="329"/>
      <c r="D87" s="64">
        <f>SUM(D88:D90)</f>
        <v>120</v>
      </c>
      <c r="E87" s="110">
        <f>SUM(E88:E90)</f>
        <v>401</v>
      </c>
      <c r="F87" s="93">
        <f>SUM(F88:F90)</f>
        <v>521</v>
      </c>
      <c r="G87" s="93">
        <f>F67</f>
        <v>453</v>
      </c>
      <c r="H87" s="71" t="str">
        <f>B67</f>
        <v>Dan Arpo</v>
      </c>
      <c r="I87" s="65">
        <f>SUM(I88:I90)</f>
        <v>400</v>
      </c>
      <c r="J87" s="93">
        <f>SUM(J88:J90)</f>
        <v>520</v>
      </c>
      <c r="K87" s="93">
        <f>J75</f>
        <v>493</v>
      </c>
      <c r="L87" s="71" t="str">
        <f>B75</f>
        <v>Club Tallinn</v>
      </c>
      <c r="M87" s="73">
        <f>SUM(M88:M90)</f>
        <v>380</v>
      </c>
      <c r="N87" s="95">
        <f>SUM(N88:N90)</f>
        <v>500</v>
      </c>
      <c r="O87" s="93">
        <f>N83</f>
        <v>473</v>
      </c>
      <c r="P87" s="71" t="str">
        <f>B83</f>
        <v>Rägavere vald</v>
      </c>
      <c r="Q87" s="72">
        <f>SUM(Q88:Q90)</f>
        <v>453</v>
      </c>
      <c r="R87" s="95">
        <f>SUM(R88:R90)</f>
        <v>573</v>
      </c>
      <c r="S87" s="93">
        <f>R71</f>
        <v>498</v>
      </c>
      <c r="T87" s="71" t="str">
        <f>B71</f>
        <v>FEB</v>
      </c>
      <c r="U87" s="72">
        <f>SUM(U88:U90)</f>
        <v>428</v>
      </c>
      <c r="V87" s="95">
        <f>SUM(V88:V90)</f>
        <v>548</v>
      </c>
      <c r="W87" s="93">
        <f>V79</f>
        <v>580</v>
      </c>
      <c r="X87" s="71" t="str">
        <f>B79</f>
        <v>Ehituse ABC</v>
      </c>
      <c r="Y87" s="74">
        <f t="shared" si="2"/>
        <v>2662</v>
      </c>
      <c r="Z87" s="72">
        <f>SUM(Z88:Z90)</f>
        <v>2062</v>
      </c>
      <c r="AA87" s="92">
        <f>AVERAGE(AA88,AA89,AA90)</f>
        <v>177.4666666666667</v>
      </c>
      <c r="AB87" s="76">
        <f>AVERAGE(AB88,AB89,AB90)</f>
        <v>137.46666666666667</v>
      </c>
      <c r="AC87" s="330">
        <f>G88+K88+O88+S88+W88</f>
        <v>4</v>
      </c>
    </row>
    <row r="88" spans="2:29" s="63" customFormat="1" ht="17.25" customHeight="1">
      <c r="B88" s="333" t="s">
        <v>163</v>
      </c>
      <c r="C88" s="334"/>
      <c r="D88" s="77">
        <v>60</v>
      </c>
      <c r="E88" s="78">
        <v>92</v>
      </c>
      <c r="F88" s="81">
        <f>D88+E88</f>
        <v>152</v>
      </c>
      <c r="G88" s="335">
        <v>1</v>
      </c>
      <c r="H88" s="336"/>
      <c r="I88" s="80">
        <v>126</v>
      </c>
      <c r="J88" s="79">
        <f>D88+I88</f>
        <v>186</v>
      </c>
      <c r="K88" s="335">
        <v>1</v>
      </c>
      <c r="L88" s="336"/>
      <c r="M88" s="80">
        <v>103</v>
      </c>
      <c r="N88" s="79">
        <f>D88+M88</f>
        <v>163</v>
      </c>
      <c r="O88" s="335">
        <v>1</v>
      </c>
      <c r="P88" s="336"/>
      <c r="Q88" s="78">
        <v>124</v>
      </c>
      <c r="R88" s="81">
        <f>D88+Q88</f>
        <v>184</v>
      </c>
      <c r="S88" s="335">
        <v>1</v>
      </c>
      <c r="T88" s="336"/>
      <c r="U88" s="78">
        <v>115</v>
      </c>
      <c r="V88" s="81">
        <f>D88+U88</f>
        <v>175</v>
      </c>
      <c r="W88" s="335">
        <v>0</v>
      </c>
      <c r="X88" s="336"/>
      <c r="Y88" s="79">
        <f>F88+J88+N88+R88+V88</f>
        <v>860</v>
      </c>
      <c r="Z88" s="80">
        <f>E88+I88+M88+Q88+U88</f>
        <v>560</v>
      </c>
      <c r="AA88" s="82">
        <f>AVERAGE(F88,J88,N88,R88,V88)</f>
        <v>172</v>
      </c>
      <c r="AB88" s="83">
        <f>AVERAGE(F88,J88,N88,R88,V88)-D88</f>
        <v>112</v>
      </c>
      <c r="AC88" s="331"/>
    </row>
    <row r="89" spans="2:29" s="63" customFormat="1" ht="17.25" customHeight="1">
      <c r="B89" s="333" t="s">
        <v>244</v>
      </c>
      <c r="C89" s="334"/>
      <c r="D89" s="77">
        <v>36</v>
      </c>
      <c r="E89" s="78">
        <v>132</v>
      </c>
      <c r="F89" s="81">
        <f>D89+E89</f>
        <v>168</v>
      </c>
      <c r="G89" s="337"/>
      <c r="H89" s="338"/>
      <c r="I89" s="80">
        <v>128</v>
      </c>
      <c r="J89" s="79">
        <f>D89+I89</f>
        <v>164</v>
      </c>
      <c r="K89" s="337"/>
      <c r="L89" s="338"/>
      <c r="M89" s="80">
        <v>127</v>
      </c>
      <c r="N89" s="79">
        <f>D89+M89</f>
        <v>163</v>
      </c>
      <c r="O89" s="337"/>
      <c r="P89" s="338"/>
      <c r="Q89" s="78">
        <v>151</v>
      </c>
      <c r="R89" s="81">
        <f>D89+Q89</f>
        <v>187</v>
      </c>
      <c r="S89" s="337"/>
      <c r="T89" s="338"/>
      <c r="U89" s="78">
        <v>165</v>
      </c>
      <c r="V89" s="81">
        <f>D89+U89</f>
        <v>201</v>
      </c>
      <c r="W89" s="337"/>
      <c r="X89" s="338"/>
      <c r="Y89" s="79">
        <f>F89+J89+N89+R89+V89</f>
        <v>883</v>
      </c>
      <c r="Z89" s="80">
        <f>E89+I89+M89+Q89+U89</f>
        <v>703</v>
      </c>
      <c r="AA89" s="82">
        <f>AVERAGE(F89,J89,N89,R89,V89)</f>
        <v>176.6</v>
      </c>
      <c r="AB89" s="83">
        <f>AVERAGE(F89,J89,N89,R89,V89)-D89</f>
        <v>140.6</v>
      </c>
      <c r="AC89" s="331"/>
    </row>
    <row r="90" spans="2:29" s="63" customFormat="1" ht="17.25" customHeight="1" thickBot="1">
      <c r="B90" s="341" t="s">
        <v>162</v>
      </c>
      <c r="C90" s="342"/>
      <c r="D90" s="84">
        <v>24</v>
      </c>
      <c r="E90" s="85">
        <v>177</v>
      </c>
      <c r="F90" s="86">
        <f>D90+E90</f>
        <v>201</v>
      </c>
      <c r="G90" s="339"/>
      <c r="H90" s="340"/>
      <c r="I90" s="87">
        <v>146</v>
      </c>
      <c r="J90" s="86">
        <f>D90+I90</f>
        <v>170</v>
      </c>
      <c r="K90" s="339"/>
      <c r="L90" s="340"/>
      <c r="M90" s="87">
        <v>150</v>
      </c>
      <c r="N90" s="86">
        <f>D90+M90</f>
        <v>174</v>
      </c>
      <c r="O90" s="339"/>
      <c r="P90" s="340"/>
      <c r="Q90" s="87">
        <v>178</v>
      </c>
      <c r="R90" s="86">
        <f>D90+Q90</f>
        <v>202</v>
      </c>
      <c r="S90" s="339"/>
      <c r="T90" s="340"/>
      <c r="U90" s="87">
        <v>148</v>
      </c>
      <c r="V90" s="86">
        <f>D90+U90</f>
        <v>172</v>
      </c>
      <c r="W90" s="339"/>
      <c r="X90" s="340"/>
      <c r="Y90" s="86">
        <f>F90+J90+N90+R90+V90</f>
        <v>919</v>
      </c>
      <c r="Z90" s="87">
        <f>E90+I90+M90+Q90+U90</f>
        <v>799</v>
      </c>
      <c r="AA90" s="88">
        <f>AVERAGE(F90,J90,N90,R90,V90)</f>
        <v>183.8</v>
      </c>
      <c r="AB90" s="89">
        <f>AVERAGE(F90,J90,N90,R90,V90)-D90</f>
        <v>159.8</v>
      </c>
      <c r="AC90" s="332"/>
    </row>
    <row r="91" spans="2:29" s="63" customFormat="1" ht="17.25" customHeight="1">
      <c r="B91" s="99"/>
      <c r="C91" s="99"/>
      <c r="D91" s="100"/>
      <c r="E91" s="101"/>
      <c r="F91" s="102"/>
      <c r="G91" s="103"/>
      <c r="H91" s="103"/>
      <c r="I91" s="101"/>
      <c r="J91" s="102"/>
      <c r="K91" s="103"/>
      <c r="L91" s="103"/>
      <c r="M91" s="101"/>
      <c r="N91" s="102"/>
      <c r="O91" s="103"/>
      <c r="P91" s="103"/>
      <c r="Q91" s="101"/>
      <c r="R91" s="102"/>
      <c r="S91" s="103"/>
      <c r="T91" s="103"/>
      <c r="U91" s="101"/>
      <c r="V91" s="102"/>
      <c r="W91" s="103"/>
      <c r="X91" s="103"/>
      <c r="Y91" s="102"/>
      <c r="Z91" s="113"/>
      <c r="AA91" s="105"/>
      <c r="AB91" s="104"/>
      <c r="AC91" s="106"/>
    </row>
    <row r="92" spans="2:29" ht="21" customHeight="1">
      <c r="B92" s="1"/>
      <c r="C92" s="1"/>
      <c r="D92" s="1"/>
      <c r="E92" s="42"/>
      <c r="F92" s="4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6.5" customHeight="1">
      <c r="B93" s="222"/>
      <c r="C93" s="222"/>
      <c r="D93" s="1"/>
      <c r="E93" s="42"/>
      <c r="F93" s="358" t="s">
        <v>235</v>
      </c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1"/>
      <c r="T93" s="1"/>
      <c r="U93" s="1"/>
      <c r="V93" s="1"/>
      <c r="W93" s="359" t="s">
        <v>59</v>
      </c>
      <c r="X93" s="359"/>
      <c r="Y93" s="359"/>
      <c r="Z93" s="359"/>
      <c r="AA93" s="1"/>
      <c r="AB93" s="1"/>
      <c r="AC93" s="1"/>
    </row>
    <row r="94" spans="2:29" ht="47.25" customHeight="1" thickBot="1">
      <c r="B94" s="234" t="s">
        <v>93</v>
      </c>
      <c r="C94" s="232"/>
      <c r="D94" s="1"/>
      <c r="E94" s="42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1"/>
      <c r="T94" s="1"/>
      <c r="U94" s="1"/>
      <c r="V94" s="1"/>
      <c r="W94" s="360"/>
      <c r="X94" s="360"/>
      <c r="Y94" s="360"/>
      <c r="Z94" s="360"/>
      <c r="AA94" s="1"/>
      <c r="AB94" s="1"/>
      <c r="AC94" s="1"/>
    </row>
    <row r="95" spans="2:29" s="44" customFormat="1" ht="17.25" customHeight="1">
      <c r="B95" s="367" t="s">
        <v>1</v>
      </c>
      <c r="C95" s="368"/>
      <c r="D95" s="107" t="s">
        <v>31</v>
      </c>
      <c r="E95" s="45"/>
      <c r="F95" s="46" t="s">
        <v>35</v>
      </c>
      <c r="G95" s="369" t="s">
        <v>36</v>
      </c>
      <c r="H95" s="370"/>
      <c r="I95" s="47"/>
      <c r="J95" s="46" t="s">
        <v>37</v>
      </c>
      <c r="K95" s="369" t="s">
        <v>36</v>
      </c>
      <c r="L95" s="370"/>
      <c r="M95" s="48"/>
      <c r="N95" s="46" t="s">
        <v>38</v>
      </c>
      <c r="O95" s="369" t="s">
        <v>36</v>
      </c>
      <c r="P95" s="370"/>
      <c r="Q95" s="48"/>
      <c r="R95" s="46" t="s">
        <v>39</v>
      </c>
      <c r="S95" s="369" t="s">
        <v>36</v>
      </c>
      <c r="T95" s="370"/>
      <c r="U95" s="49"/>
      <c r="V95" s="46" t="s">
        <v>40</v>
      </c>
      <c r="W95" s="369" t="s">
        <v>36</v>
      </c>
      <c r="X95" s="370"/>
      <c r="Y95" s="114" t="s">
        <v>41</v>
      </c>
      <c r="Z95" s="50"/>
      <c r="AA95" s="51" t="s">
        <v>42</v>
      </c>
      <c r="AB95" s="52" t="s">
        <v>43</v>
      </c>
      <c r="AC95" s="53" t="s">
        <v>41</v>
      </c>
    </row>
    <row r="96" spans="2:29" s="44" customFormat="1" ht="17.25" customHeight="1" thickBot="1">
      <c r="B96" s="365" t="s">
        <v>44</v>
      </c>
      <c r="C96" s="366"/>
      <c r="D96" s="109"/>
      <c r="E96" s="54"/>
      <c r="F96" s="55" t="s">
        <v>45</v>
      </c>
      <c r="G96" s="363" t="s">
        <v>46</v>
      </c>
      <c r="H96" s="364"/>
      <c r="I96" s="56"/>
      <c r="J96" s="55" t="s">
        <v>45</v>
      </c>
      <c r="K96" s="363" t="s">
        <v>46</v>
      </c>
      <c r="L96" s="364"/>
      <c r="M96" s="55"/>
      <c r="N96" s="55" t="s">
        <v>45</v>
      </c>
      <c r="O96" s="363" t="s">
        <v>46</v>
      </c>
      <c r="P96" s="364"/>
      <c r="Q96" s="55"/>
      <c r="R96" s="55" t="s">
        <v>45</v>
      </c>
      <c r="S96" s="363" t="s">
        <v>46</v>
      </c>
      <c r="T96" s="364"/>
      <c r="U96" s="57"/>
      <c r="V96" s="55" t="s">
        <v>45</v>
      </c>
      <c r="W96" s="363" t="s">
        <v>46</v>
      </c>
      <c r="X96" s="364"/>
      <c r="Y96" s="58" t="s">
        <v>45</v>
      </c>
      <c r="Z96" s="59" t="s">
        <v>47</v>
      </c>
      <c r="AA96" s="60" t="s">
        <v>48</v>
      </c>
      <c r="AB96" s="61" t="s">
        <v>49</v>
      </c>
      <c r="AC96" s="62" t="s">
        <v>50</v>
      </c>
    </row>
    <row r="97" spans="2:29" s="63" customFormat="1" ht="49.5" customHeight="1">
      <c r="B97" s="328" t="s">
        <v>64</v>
      </c>
      <c r="C97" s="329"/>
      <c r="D97" s="64">
        <f>SUM(D98:D100)</f>
        <v>154</v>
      </c>
      <c r="E97" s="65">
        <f>SUM(E98:E100)</f>
        <v>383</v>
      </c>
      <c r="F97" s="93">
        <f>SUM(F98:F100)</f>
        <v>537</v>
      </c>
      <c r="G97" s="67">
        <f>F117</f>
        <v>525</v>
      </c>
      <c r="H97" s="68" t="str">
        <f>B117</f>
        <v>Bellus Furniture</v>
      </c>
      <c r="I97" s="69">
        <f>SUM(I98:I100)</f>
        <v>389</v>
      </c>
      <c r="J97" s="70">
        <f>SUM(J98:J100)</f>
        <v>543</v>
      </c>
      <c r="K97" s="70">
        <f>J113</f>
        <v>469</v>
      </c>
      <c r="L97" s="71" t="str">
        <f>B113</f>
        <v>Vakaru Refonda</v>
      </c>
      <c r="M97" s="73">
        <f>SUM(M98:M100)</f>
        <v>386</v>
      </c>
      <c r="N97" s="67">
        <f>SUM(N98:N100)</f>
        <v>540</v>
      </c>
      <c r="O97" s="67">
        <f>N109</f>
        <v>525</v>
      </c>
      <c r="P97" s="68" t="str">
        <f>B109</f>
        <v>Eesti Raudtee</v>
      </c>
      <c r="Q97" s="73">
        <f>SUM(Q98:Q100)</f>
        <v>366</v>
      </c>
      <c r="R97" s="67">
        <f>SUM(R98:R100)</f>
        <v>520</v>
      </c>
      <c r="S97" s="67">
        <f>R105</f>
        <v>643</v>
      </c>
      <c r="T97" s="68" t="str">
        <f>B105</f>
        <v>Rakvere Soojus</v>
      </c>
      <c r="U97" s="73">
        <f>SUM(U98:U100)</f>
        <v>341</v>
      </c>
      <c r="V97" s="67">
        <f>SUM(V98:V100)</f>
        <v>495</v>
      </c>
      <c r="W97" s="67">
        <f>V101</f>
        <v>546</v>
      </c>
      <c r="X97" s="68" t="str">
        <f>B101</f>
        <v>Latestoil</v>
      </c>
      <c r="Y97" s="74">
        <f aca="true" t="shared" si="3" ref="Y97:Y117">F97+J97+N97+R97+V97</f>
        <v>2635</v>
      </c>
      <c r="Z97" s="72">
        <f>SUM(Z98:Z100)</f>
        <v>1865</v>
      </c>
      <c r="AA97" s="75">
        <f>AVERAGE(AA98,AA99,AA100)</f>
        <v>175.66666666666666</v>
      </c>
      <c r="AB97" s="76">
        <f>AVERAGE(AB98,AB99,AB100)</f>
        <v>124.33333333333333</v>
      </c>
      <c r="AC97" s="330">
        <f>G98+K98+O98+S98+W98</f>
        <v>3</v>
      </c>
    </row>
    <row r="98" spans="2:29" s="63" customFormat="1" ht="17.25" customHeight="1">
      <c r="B98" s="333" t="s">
        <v>103</v>
      </c>
      <c r="C98" s="334"/>
      <c r="D98" s="77">
        <v>60</v>
      </c>
      <c r="E98" s="78">
        <v>101</v>
      </c>
      <c r="F98" s="79">
        <f>D98+E98</f>
        <v>161</v>
      </c>
      <c r="G98" s="335">
        <v>1</v>
      </c>
      <c r="H98" s="336"/>
      <c r="I98" s="80">
        <v>114</v>
      </c>
      <c r="J98" s="79">
        <f>D98+I98</f>
        <v>174</v>
      </c>
      <c r="K98" s="335">
        <v>1</v>
      </c>
      <c r="L98" s="336"/>
      <c r="M98" s="80">
        <v>103</v>
      </c>
      <c r="N98" s="79">
        <f>D98+M98</f>
        <v>163</v>
      </c>
      <c r="O98" s="335">
        <v>1</v>
      </c>
      <c r="P98" s="336"/>
      <c r="Q98" s="80">
        <v>132</v>
      </c>
      <c r="R98" s="81">
        <f>D98+Q98</f>
        <v>192</v>
      </c>
      <c r="S98" s="335">
        <v>0</v>
      </c>
      <c r="T98" s="336"/>
      <c r="U98" s="78">
        <v>88</v>
      </c>
      <c r="V98" s="81">
        <f>D98+U98</f>
        <v>148</v>
      </c>
      <c r="W98" s="335">
        <v>0</v>
      </c>
      <c r="X98" s="336"/>
      <c r="Y98" s="79">
        <f t="shared" si="3"/>
        <v>838</v>
      </c>
      <c r="Z98" s="80">
        <f>E98+I98+M98+Q98+U98</f>
        <v>538</v>
      </c>
      <c r="AA98" s="82">
        <f>AVERAGE(F98,J98,N98,R98,V98)</f>
        <v>167.6</v>
      </c>
      <c r="AB98" s="83">
        <f>AVERAGE(F98,J98,N98,R98,V98)-D98</f>
        <v>107.6</v>
      </c>
      <c r="AC98" s="331"/>
    </row>
    <row r="99" spans="2:32" s="63" customFormat="1" ht="17.25" customHeight="1">
      <c r="B99" s="333" t="s">
        <v>200</v>
      </c>
      <c r="C99" s="334"/>
      <c r="D99" s="77">
        <v>60</v>
      </c>
      <c r="E99" s="78">
        <v>137</v>
      </c>
      <c r="F99" s="79">
        <f>D99+E99</f>
        <v>197</v>
      </c>
      <c r="G99" s="337"/>
      <c r="H99" s="338"/>
      <c r="I99" s="80">
        <v>129</v>
      </c>
      <c r="J99" s="79">
        <f>D99+I99</f>
        <v>189</v>
      </c>
      <c r="K99" s="337"/>
      <c r="L99" s="338"/>
      <c r="M99" s="80">
        <v>108</v>
      </c>
      <c r="N99" s="79">
        <f>D99+M99</f>
        <v>168</v>
      </c>
      <c r="O99" s="337"/>
      <c r="P99" s="338"/>
      <c r="Q99" s="78">
        <v>123</v>
      </c>
      <c r="R99" s="81">
        <f>D99+Q99</f>
        <v>183</v>
      </c>
      <c r="S99" s="337"/>
      <c r="T99" s="338"/>
      <c r="U99" s="78">
        <v>115</v>
      </c>
      <c r="V99" s="81">
        <f>D99+U99</f>
        <v>175</v>
      </c>
      <c r="W99" s="337"/>
      <c r="X99" s="338"/>
      <c r="Y99" s="79">
        <f t="shared" si="3"/>
        <v>912</v>
      </c>
      <c r="Z99" s="80">
        <f>E99+I99+M99+Q99+U99</f>
        <v>612</v>
      </c>
      <c r="AA99" s="82">
        <f>AVERAGE(F99,J99,N99,R99,V99)</f>
        <v>182.4</v>
      </c>
      <c r="AB99" s="83">
        <f>AVERAGE(F99,J99,N99,R99,V99)-D99</f>
        <v>122.4</v>
      </c>
      <c r="AC99" s="331"/>
      <c r="AE99" s="375"/>
      <c r="AF99" s="375"/>
    </row>
    <row r="100" spans="2:29" s="63" customFormat="1" ht="17.25" customHeight="1" thickBot="1">
      <c r="B100" s="341" t="s">
        <v>104</v>
      </c>
      <c r="C100" s="342"/>
      <c r="D100" s="84">
        <v>34</v>
      </c>
      <c r="E100" s="85">
        <v>145</v>
      </c>
      <c r="F100" s="86">
        <f>D100+E100</f>
        <v>179</v>
      </c>
      <c r="G100" s="339"/>
      <c r="H100" s="340"/>
      <c r="I100" s="87">
        <v>146</v>
      </c>
      <c r="J100" s="86">
        <f>D100+I100</f>
        <v>180</v>
      </c>
      <c r="K100" s="339"/>
      <c r="L100" s="340"/>
      <c r="M100" s="87">
        <v>175</v>
      </c>
      <c r="N100" s="86">
        <f>D100+M100</f>
        <v>209</v>
      </c>
      <c r="O100" s="339"/>
      <c r="P100" s="340"/>
      <c r="Q100" s="85">
        <v>111</v>
      </c>
      <c r="R100" s="86">
        <f>D100+Q100</f>
        <v>145</v>
      </c>
      <c r="S100" s="339"/>
      <c r="T100" s="340"/>
      <c r="U100" s="85">
        <v>138</v>
      </c>
      <c r="V100" s="86">
        <f>D100+U100</f>
        <v>172</v>
      </c>
      <c r="W100" s="339"/>
      <c r="X100" s="340"/>
      <c r="Y100" s="86">
        <f t="shared" si="3"/>
        <v>885</v>
      </c>
      <c r="Z100" s="87">
        <f>E100+I100+M100+Q100+U100</f>
        <v>715</v>
      </c>
      <c r="AA100" s="88">
        <f>AVERAGE(F100,J100,N100,R100,V100)</f>
        <v>177</v>
      </c>
      <c r="AB100" s="89">
        <f>AVERAGE(F100,J100,N100,R100,V100)-D100</f>
        <v>143</v>
      </c>
      <c r="AC100" s="332"/>
    </row>
    <row r="101" spans="2:29" s="63" customFormat="1" ht="48" customHeight="1">
      <c r="B101" s="343" t="s">
        <v>62</v>
      </c>
      <c r="C101" s="323"/>
      <c r="D101" s="64">
        <f>SUM(D102:D104)</f>
        <v>99</v>
      </c>
      <c r="E101" s="65">
        <f>SUM(E102:E104)</f>
        <v>431</v>
      </c>
      <c r="F101" s="67">
        <f>SUM(F102:F104)</f>
        <v>530</v>
      </c>
      <c r="G101" s="67">
        <f>F113</f>
        <v>596</v>
      </c>
      <c r="H101" s="68" t="str">
        <f>B113</f>
        <v>Vakaru Refonda</v>
      </c>
      <c r="I101" s="112">
        <f>SUM(I102:I104)</f>
        <v>341</v>
      </c>
      <c r="J101" s="70">
        <f>SUM(J102:J104)</f>
        <v>440</v>
      </c>
      <c r="K101" s="67">
        <f>J109</f>
        <v>512</v>
      </c>
      <c r="L101" s="68" t="str">
        <f>B109</f>
        <v>Eesti Raudtee</v>
      </c>
      <c r="M101" s="73">
        <f>SUM(M102:M104)</f>
        <v>497</v>
      </c>
      <c r="N101" s="67">
        <f>SUM(N102:N104)</f>
        <v>596</v>
      </c>
      <c r="O101" s="67">
        <f>N105</f>
        <v>545</v>
      </c>
      <c r="P101" s="68" t="str">
        <f>B105</f>
        <v>Rakvere Soojus</v>
      </c>
      <c r="Q101" s="73">
        <f>SUM(Q102:Q104)</f>
        <v>451</v>
      </c>
      <c r="R101" s="67">
        <f>SUM(R102:R104)</f>
        <v>550</v>
      </c>
      <c r="S101" s="67">
        <f>R117</f>
        <v>554</v>
      </c>
      <c r="T101" s="68" t="str">
        <f>B117</f>
        <v>Bellus Furniture</v>
      </c>
      <c r="U101" s="73">
        <f>SUM(U102:U104)</f>
        <v>447</v>
      </c>
      <c r="V101" s="67">
        <f>SUM(V102:V104)</f>
        <v>546</v>
      </c>
      <c r="W101" s="67">
        <f>V97</f>
        <v>495</v>
      </c>
      <c r="X101" s="68" t="str">
        <f>B97</f>
        <v>Temper</v>
      </c>
      <c r="Y101" s="74">
        <f t="shared" si="3"/>
        <v>2662</v>
      </c>
      <c r="Z101" s="72">
        <f>SUM(Z102:Z104)</f>
        <v>2167</v>
      </c>
      <c r="AA101" s="92">
        <f>AVERAGE(AA102,AA103,AA104)</f>
        <v>177.4666666666667</v>
      </c>
      <c r="AB101" s="76">
        <f>AVERAGE(AB102,AB103,AB104)</f>
        <v>144.46666666666667</v>
      </c>
      <c r="AC101" s="330">
        <f>G102+K102+O102+S102+W102</f>
        <v>2</v>
      </c>
    </row>
    <row r="102" spans="2:29" s="63" customFormat="1" ht="17.25" customHeight="1">
      <c r="B102" s="333" t="s">
        <v>241</v>
      </c>
      <c r="C102" s="334"/>
      <c r="D102" s="77">
        <v>60</v>
      </c>
      <c r="E102" s="78">
        <v>82</v>
      </c>
      <c r="F102" s="79">
        <f>D102+E102</f>
        <v>142</v>
      </c>
      <c r="G102" s="335">
        <v>0</v>
      </c>
      <c r="H102" s="336"/>
      <c r="I102" s="80">
        <v>70</v>
      </c>
      <c r="J102" s="79">
        <f>D102+I102</f>
        <v>130</v>
      </c>
      <c r="K102" s="335">
        <v>0</v>
      </c>
      <c r="L102" s="336"/>
      <c r="M102" s="80">
        <v>117</v>
      </c>
      <c r="N102" s="79">
        <f>D102+M102</f>
        <v>177</v>
      </c>
      <c r="O102" s="335">
        <v>1</v>
      </c>
      <c r="P102" s="336"/>
      <c r="Q102" s="78">
        <v>75</v>
      </c>
      <c r="R102" s="81">
        <f>D102+Q102</f>
        <v>135</v>
      </c>
      <c r="S102" s="335">
        <v>0</v>
      </c>
      <c r="T102" s="336"/>
      <c r="U102" s="78">
        <v>111</v>
      </c>
      <c r="V102" s="81">
        <f>D102+U102</f>
        <v>171</v>
      </c>
      <c r="W102" s="335">
        <v>1</v>
      </c>
      <c r="X102" s="336"/>
      <c r="Y102" s="79">
        <f t="shared" si="3"/>
        <v>755</v>
      </c>
      <c r="Z102" s="80">
        <f>E102+I102+M102+Q102+U102</f>
        <v>455</v>
      </c>
      <c r="AA102" s="82">
        <f>AVERAGE(F102,J102,N102,R102,V102)</f>
        <v>151</v>
      </c>
      <c r="AB102" s="83">
        <f>AVERAGE(F102,J102,N102,R102,V102)-D102</f>
        <v>91</v>
      </c>
      <c r="AC102" s="331"/>
    </row>
    <row r="103" spans="2:32" s="63" customFormat="1" ht="17.25" customHeight="1">
      <c r="B103" s="333" t="s">
        <v>153</v>
      </c>
      <c r="C103" s="334"/>
      <c r="D103" s="77">
        <v>20</v>
      </c>
      <c r="E103" s="78">
        <v>212</v>
      </c>
      <c r="F103" s="79">
        <f>D103+E103</f>
        <v>232</v>
      </c>
      <c r="G103" s="337"/>
      <c r="H103" s="338"/>
      <c r="I103" s="80">
        <v>120</v>
      </c>
      <c r="J103" s="79">
        <f>D103+I103</f>
        <v>140</v>
      </c>
      <c r="K103" s="337"/>
      <c r="L103" s="338"/>
      <c r="M103" s="80">
        <v>217</v>
      </c>
      <c r="N103" s="79">
        <f>D103+M103</f>
        <v>237</v>
      </c>
      <c r="O103" s="337"/>
      <c r="P103" s="338"/>
      <c r="Q103" s="78">
        <v>153</v>
      </c>
      <c r="R103" s="81">
        <f>D103+Q103</f>
        <v>173</v>
      </c>
      <c r="S103" s="337"/>
      <c r="T103" s="338"/>
      <c r="U103" s="78">
        <v>181</v>
      </c>
      <c r="V103" s="81">
        <f>D103+U103</f>
        <v>201</v>
      </c>
      <c r="W103" s="337"/>
      <c r="X103" s="338"/>
      <c r="Y103" s="79">
        <f t="shared" si="3"/>
        <v>983</v>
      </c>
      <c r="Z103" s="80">
        <f>E103+I103+M103+Q103+U103</f>
        <v>883</v>
      </c>
      <c r="AA103" s="82">
        <f>AVERAGE(F103,J103,N103,R103,V103)</f>
        <v>196.6</v>
      </c>
      <c r="AB103" s="83">
        <f>AVERAGE(F103,J103,N103,R103,V103)-D103</f>
        <v>176.6</v>
      </c>
      <c r="AC103" s="331"/>
      <c r="AE103" s="375"/>
      <c r="AF103" s="375"/>
    </row>
    <row r="104" spans="2:29" s="63" customFormat="1" ht="17.25" customHeight="1" thickBot="1">
      <c r="B104" s="341" t="s">
        <v>240</v>
      </c>
      <c r="C104" s="342"/>
      <c r="D104" s="77">
        <v>19</v>
      </c>
      <c r="E104" s="85">
        <v>137</v>
      </c>
      <c r="F104" s="86">
        <f>D104+E104</f>
        <v>156</v>
      </c>
      <c r="G104" s="339"/>
      <c r="H104" s="340"/>
      <c r="I104" s="87">
        <v>151</v>
      </c>
      <c r="J104" s="86">
        <f>D104+I104</f>
        <v>170</v>
      </c>
      <c r="K104" s="339"/>
      <c r="L104" s="340"/>
      <c r="M104" s="87">
        <v>163</v>
      </c>
      <c r="N104" s="86">
        <f>D104+M104</f>
        <v>182</v>
      </c>
      <c r="O104" s="339"/>
      <c r="P104" s="340"/>
      <c r="Q104" s="85">
        <v>223</v>
      </c>
      <c r="R104" s="86">
        <f>D104+Q104</f>
        <v>242</v>
      </c>
      <c r="S104" s="339"/>
      <c r="T104" s="340"/>
      <c r="U104" s="85">
        <v>155</v>
      </c>
      <c r="V104" s="86">
        <f>D104+U104</f>
        <v>174</v>
      </c>
      <c r="W104" s="339"/>
      <c r="X104" s="340"/>
      <c r="Y104" s="86">
        <f t="shared" si="3"/>
        <v>924</v>
      </c>
      <c r="Z104" s="87">
        <f>E104+I104+M104+Q104+U104</f>
        <v>829</v>
      </c>
      <c r="AA104" s="88">
        <f>AVERAGE(F104,J104,N104,R104,V104)</f>
        <v>184.8</v>
      </c>
      <c r="AB104" s="89">
        <f>AVERAGE(F104,J104,N104,R104,V104)-D104</f>
        <v>165.8</v>
      </c>
      <c r="AC104" s="332"/>
    </row>
    <row r="105" spans="2:29" s="63" customFormat="1" ht="49.5" customHeight="1">
      <c r="B105" s="343" t="s">
        <v>73</v>
      </c>
      <c r="C105" s="323"/>
      <c r="D105" s="64">
        <f>SUM(D106:D108)</f>
        <v>94</v>
      </c>
      <c r="E105" s="65">
        <f>SUM(E106:E108)</f>
        <v>416</v>
      </c>
      <c r="F105" s="67">
        <f>SUM(F106:F108)</f>
        <v>510</v>
      </c>
      <c r="G105" s="67">
        <f>F109</f>
        <v>563</v>
      </c>
      <c r="H105" s="68" t="str">
        <f>B109</f>
        <v>Eesti Raudtee</v>
      </c>
      <c r="I105" s="112">
        <f>SUM(I106:I108)</f>
        <v>433</v>
      </c>
      <c r="J105" s="70">
        <f>SUM(J106:J108)</f>
        <v>527</v>
      </c>
      <c r="K105" s="67">
        <f>J117</f>
        <v>522</v>
      </c>
      <c r="L105" s="68" t="str">
        <f>B117</f>
        <v>Bellus Furniture</v>
      </c>
      <c r="M105" s="73">
        <f>SUM(M106:M108)</f>
        <v>451</v>
      </c>
      <c r="N105" s="67">
        <f>SUM(N106:N108)</f>
        <v>545</v>
      </c>
      <c r="O105" s="67">
        <f>N101</f>
        <v>596</v>
      </c>
      <c r="P105" s="68" t="str">
        <f>B101</f>
        <v>Latestoil</v>
      </c>
      <c r="Q105" s="73">
        <f>SUM(Q106:Q108)</f>
        <v>549</v>
      </c>
      <c r="R105" s="67">
        <f>SUM(R106:R108)</f>
        <v>643</v>
      </c>
      <c r="S105" s="67">
        <f>R97</f>
        <v>520</v>
      </c>
      <c r="T105" s="68" t="str">
        <f>B97</f>
        <v>Temper</v>
      </c>
      <c r="U105" s="73">
        <f>SUM(U106:U108)</f>
        <v>407</v>
      </c>
      <c r="V105" s="67">
        <f>SUM(V106:V108)</f>
        <v>501</v>
      </c>
      <c r="W105" s="67">
        <f>V113</f>
        <v>525</v>
      </c>
      <c r="X105" s="68" t="str">
        <f>B113</f>
        <v>Vakaru Refonda</v>
      </c>
      <c r="Y105" s="74">
        <f t="shared" si="3"/>
        <v>2726</v>
      </c>
      <c r="Z105" s="72">
        <f>SUM(Z106:Z108)</f>
        <v>2256</v>
      </c>
      <c r="AA105" s="92">
        <f>AVERAGE(AA106,AA107,AA108)</f>
        <v>181.73333333333335</v>
      </c>
      <c r="AB105" s="76">
        <f>AVERAGE(AB106,AB107,AB108)</f>
        <v>150.4</v>
      </c>
      <c r="AC105" s="330">
        <f>G106+K106+O106+S106+W106</f>
        <v>2</v>
      </c>
    </row>
    <row r="106" spans="2:29" s="63" customFormat="1" ht="17.25" customHeight="1">
      <c r="B106" s="333" t="s">
        <v>147</v>
      </c>
      <c r="C106" s="334"/>
      <c r="D106" s="77">
        <v>38</v>
      </c>
      <c r="E106" s="78">
        <v>163</v>
      </c>
      <c r="F106" s="79">
        <f>D106+E106</f>
        <v>201</v>
      </c>
      <c r="G106" s="335">
        <v>0</v>
      </c>
      <c r="H106" s="336"/>
      <c r="I106" s="80">
        <v>122</v>
      </c>
      <c r="J106" s="79">
        <f>D106+I106</f>
        <v>160</v>
      </c>
      <c r="K106" s="335">
        <v>1</v>
      </c>
      <c r="L106" s="336"/>
      <c r="M106" s="80">
        <v>146</v>
      </c>
      <c r="N106" s="79">
        <f>D106+M106</f>
        <v>184</v>
      </c>
      <c r="O106" s="335">
        <v>0</v>
      </c>
      <c r="P106" s="336"/>
      <c r="Q106" s="78">
        <v>144</v>
      </c>
      <c r="R106" s="81">
        <f>D106+Q106</f>
        <v>182</v>
      </c>
      <c r="S106" s="335">
        <v>1</v>
      </c>
      <c r="T106" s="336"/>
      <c r="U106" s="78">
        <v>147</v>
      </c>
      <c r="V106" s="81">
        <f>D106+U106</f>
        <v>185</v>
      </c>
      <c r="W106" s="335">
        <v>0</v>
      </c>
      <c r="X106" s="336"/>
      <c r="Y106" s="79">
        <f t="shared" si="3"/>
        <v>912</v>
      </c>
      <c r="Z106" s="80">
        <f>E106+I106+M106+Q106+U106</f>
        <v>722</v>
      </c>
      <c r="AA106" s="82">
        <f>AVERAGE(F106,J106,N106,R106,V106)</f>
        <v>182.4</v>
      </c>
      <c r="AB106" s="83">
        <f>AVERAGE(F106,J106,N106,R106,V106)-D106</f>
        <v>144.4</v>
      </c>
      <c r="AC106" s="331"/>
    </row>
    <row r="107" spans="2:29" s="63" customFormat="1" ht="17.25" customHeight="1">
      <c r="B107" s="333" t="s">
        <v>149</v>
      </c>
      <c r="C107" s="334"/>
      <c r="D107" s="77">
        <v>29</v>
      </c>
      <c r="E107" s="78">
        <v>128</v>
      </c>
      <c r="F107" s="79">
        <f>D107+E107</f>
        <v>157</v>
      </c>
      <c r="G107" s="337"/>
      <c r="H107" s="338"/>
      <c r="I107" s="80">
        <v>143</v>
      </c>
      <c r="J107" s="79">
        <f>D107+I107</f>
        <v>172</v>
      </c>
      <c r="K107" s="337"/>
      <c r="L107" s="338"/>
      <c r="M107" s="80">
        <v>154</v>
      </c>
      <c r="N107" s="79">
        <f>D107+M107</f>
        <v>183</v>
      </c>
      <c r="O107" s="337"/>
      <c r="P107" s="338"/>
      <c r="Q107" s="78">
        <v>183</v>
      </c>
      <c r="R107" s="81">
        <f>D107+Q107</f>
        <v>212</v>
      </c>
      <c r="S107" s="337"/>
      <c r="T107" s="338"/>
      <c r="U107" s="78">
        <v>126</v>
      </c>
      <c r="V107" s="81">
        <f>D107+U107</f>
        <v>155</v>
      </c>
      <c r="W107" s="337"/>
      <c r="X107" s="338"/>
      <c r="Y107" s="79">
        <f t="shared" si="3"/>
        <v>879</v>
      </c>
      <c r="Z107" s="80">
        <f>E107+I107+M107+Q107+U107</f>
        <v>734</v>
      </c>
      <c r="AA107" s="82">
        <f>AVERAGE(F107,J107,N107,R107,V107)</f>
        <v>175.8</v>
      </c>
      <c r="AB107" s="83">
        <f>AVERAGE(F107,J107,N107,R107,V107)-D107</f>
        <v>146.8</v>
      </c>
      <c r="AC107" s="331"/>
    </row>
    <row r="108" spans="2:29" s="63" customFormat="1" ht="17.25" customHeight="1" thickBot="1">
      <c r="B108" s="341" t="s">
        <v>148</v>
      </c>
      <c r="C108" s="342"/>
      <c r="D108" s="84">
        <v>27</v>
      </c>
      <c r="E108" s="85">
        <v>125</v>
      </c>
      <c r="F108" s="86">
        <f>D108+E108</f>
        <v>152</v>
      </c>
      <c r="G108" s="339"/>
      <c r="H108" s="340"/>
      <c r="I108" s="87">
        <v>168</v>
      </c>
      <c r="J108" s="86">
        <f>D108+I108</f>
        <v>195</v>
      </c>
      <c r="K108" s="339"/>
      <c r="L108" s="340"/>
      <c r="M108" s="87">
        <v>151</v>
      </c>
      <c r="N108" s="86">
        <f>D108+M108</f>
        <v>178</v>
      </c>
      <c r="O108" s="339"/>
      <c r="P108" s="340"/>
      <c r="Q108" s="85">
        <v>222</v>
      </c>
      <c r="R108" s="86">
        <f>D108+Q108</f>
        <v>249</v>
      </c>
      <c r="S108" s="339"/>
      <c r="T108" s="340"/>
      <c r="U108" s="85">
        <v>134</v>
      </c>
      <c r="V108" s="86">
        <f>D108+U108</f>
        <v>161</v>
      </c>
      <c r="W108" s="339"/>
      <c r="X108" s="340"/>
      <c r="Y108" s="86">
        <f t="shared" si="3"/>
        <v>935</v>
      </c>
      <c r="Z108" s="87">
        <f>E108+I108+M108+Q108+U108</f>
        <v>800</v>
      </c>
      <c r="AA108" s="88">
        <f>AVERAGE(F108,J108,N108,R108,V108)</f>
        <v>187</v>
      </c>
      <c r="AB108" s="89">
        <f>AVERAGE(F108,J108,N108,R108,V108)-D108</f>
        <v>160</v>
      </c>
      <c r="AC108" s="332"/>
    </row>
    <row r="109" spans="2:29" s="63" customFormat="1" ht="48" customHeight="1">
      <c r="B109" s="343" t="s">
        <v>68</v>
      </c>
      <c r="C109" s="323"/>
      <c r="D109" s="64">
        <f>SUM(D110:D112)</f>
        <v>54</v>
      </c>
      <c r="E109" s="65">
        <f>SUM(E110:E112)</f>
        <v>509</v>
      </c>
      <c r="F109" s="67">
        <f>SUM(F110:F112)</f>
        <v>563</v>
      </c>
      <c r="G109" s="67">
        <f>F105</f>
        <v>510</v>
      </c>
      <c r="H109" s="68" t="str">
        <f>B105</f>
        <v>Rakvere Soojus</v>
      </c>
      <c r="I109" s="112">
        <f>SUM(I110:I112)</f>
        <v>458</v>
      </c>
      <c r="J109" s="70">
        <f>SUM(J110:J112)</f>
        <v>512</v>
      </c>
      <c r="K109" s="67">
        <f>J101</f>
        <v>440</v>
      </c>
      <c r="L109" s="68" t="str">
        <f>B101</f>
        <v>Latestoil</v>
      </c>
      <c r="M109" s="73">
        <f>SUM(M110:M112)</f>
        <v>471</v>
      </c>
      <c r="N109" s="67">
        <f>SUM(N110:N112)</f>
        <v>525</v>
      </c>
      <c r="O109" s="67">
        <f>N97</f>
        <v>540</v>
      </c>
      <c r="P109" s="68" t="str">
        <f>B97</f>
        <v>Temper</v>
      </c>
      <c r="Q109" s="73">
        <f>SUM(Q110:Q112)</f>
        <v>526</v>
      </c>
      <c r="R109" s="67">
        <f>SUM(R110:R112)</f>
        <v>580</v>
      </c>
      <c r="S109" s="67">
        <f>R113</f>
        <v>510</v>
      </c>
      <c r="T109" s="68" t="str">
        <f>B113</f>
        <v>Vakaru Refonda</v>
      </c>
      <c r="U109" s="73">
        <f>SUM(U110:U112)</f>
        <v>483</v>
      </c>
      <c r="V109" s="67">
        <f>SUM(V110:V112)</f>
        <v>537</v>
      </c>
      <c r="W109" s="67">
        <f>V117</f>
        <v>531</v>
      </c>
      <c r="X109" s="68" t="str">
        <f>B117</f>
        <v>Bellus Furniture</v>
      </c>
      <c r="Y109" s="74">
        <f t="shared" si="3"/>
        <v>2717</v>
      </c>
      <c r="Z109" s="72">
        <f>SUM(Z110:Z112)</f>
        <v>2447</v>
      </c>
      <c r="AA109" s="92">
        <f>AVERAGE(AA110,AA111,AA112)</f>
        <v>181.13333333333333</v>
      </c>
      <c r="AB109" s="76">
        <f>AVERAGE(AB110,AB111,AB112)</f>
        <v>163.13333333333333</v>
      </c>
      <c r="AC109" s="330">
        <f>G110+K110+O110+S110+W110</f>
        <v>4</v>
      </c>
    </row>
    <row r="110" spans="2:29" s="63" customFormat="1" ht="17.25" customHeight="1">
      <c r="B110" s="333" t="s">
        <v>239</v>
      </c>
      <c r="C110" s="334"/>
      <c r="D110" s="77">
        <v>9</v>
      </c>
      <c r="E110" s="80">
        <v>164</v>
      </c>
      <c r="F110" s="81">
        <f>D110+E110</f>
        <v>173</v>
      </c>
      <c r="G110" s="335">
        <v>1</v>
      </c>
      <c r="H110" s="336"/>
      <c r="I110" s="80">
        <v>142</v>
      </c>
      <c r="J110" s="79">
        <f>D110+I110</f>
        <v>151</v>
      </c>
      <c r="K110" s="335">
        <v>1</v>
      </c>
      <c r="L110" s="336"/>
      <c r="M110" s="80">
        <v>172</v>
      </c>
      <c r="N110" s="79">
        <f>D110+M110</f>
        <v>181</v>
      </c>
      <c r="O110" s="335">
        <v>0</v>
      </c>
      <c r="P110" s="336"/>
      <c r="Q110" s="78">
        <v>195</v>
      </c>
      <c r="R110" s="81">
        <f>D110+Q110</f>
        <v>204</v>
      </c>
      <c r="S110" s="335">
        <v>1</v>
      </c>
      <c r="T110" s="336"/>
      <c r="U110" s="78">
        <v>128</v>
      </c>
      <c r="V110" s="81">
        <f>D110+U110</f>
        <v>137</v>
      </c>
      <c r="W110" s="335">
        <v>1</v>
      </c>
      <c r="X110" s="336"/>
      <c r="Y110" s="79">
        <f t="shared" si="3"/>
        <v>846</v>
      </c>
      <c r="Z110" s="80">
        <f>E110+I110+M110+Q110+U110</f>
        <v>801</v>
      </c>
      <c r="AA110" s="82">
        <f>AVERAGE(F110,J110,N110,R110,V110)</f>
        <v>169.2</v>
      </c>
      <c r="AB110" s="83">
        <f>AVERAGE(F110,J110,N110,R110,V110)-D110</f>
        <v>160.2</v>
      </c>
      <c r="AC110" s="331"/>
    </row>
    <row r="111" spans="2:29" s="63" customFormat="1" ht="17.25" customHeight="1">
      <c r="B111" s="333" t="s">
        <v>125</v>
      </c>
      <c r="C111" s="334"/>
      <c r="D111" s="77">
        <v>28</v>
      </c>
      <c r="E111" s="98">
        <v>185</v>
      </c>
      <c r="F111" s="81">
        <f>D111+E111</f>
        <v>213</v>
      </c>
      <c r="G111" s="337"/>
      <c r="H111" s="338"/>
      <c r="I111" s="80">
        <v>126</v>
      </c>
      <c r="J111" s="79">
        <f>D111+I111</f>
        <v>154</v>
      </c>
      <c r="K111" s="337"/>
      <c r="L111" s="338"/>
      <c r="M111" s="80">
        <v>150</v>
      </c>
      <c r="N111" s="79">
        <f>D111+M111</f>
        <v>178</v>
      </c>
      <c r="O111" s="337"/>
      <c r="P111" s="338"/>
      <c r="Q111" s="78">
        <v>137</v>
      </c>
      <c r="R111" s="81">
        <f>D111+Q111</f>
        <v>165</v>
      </c>
      <c r="S111" s="337"/>
      <c r="T111" s="338"/>
      <c r="U111" s="78">
        <v>198</v>
      </c>
      <c r="V111" s="81">
        <f>D111+U111</f>
        <v>226</v>
      </c>
      <c r="W111" s="337"/>
      <c r="X111" s="338"/>
      <c r="Y111" s="79">
        <f t="shared" si="3"/>
        <v>936</v>
      </c>
      <c r="Z111" s="80">
        <f>E111+I111+M111+Q111+U111</f>
        <v>796</v>
      </c>
      <c r="AA111" s="82">
        <f>AVERAGE(F111,J111,N111,R111,V111)</f>
        <v>187.2</v>
      </c>
      <c r="AB111" s="83">
        <f>AVERAGE(F111,J111,N111,R111,V111)-D111</f>
        <v>159.2</v>
      </c>
      <c r="AC111" s="331"/>
    </row>
    <row r="112" spans="2:29" s="63" customFormat="1" ht="17.25" customHeight="1" thickBot="1">
      <c r="B112" s="341" t="s">
        <v>126</v>
      </c>
      <c r="C112" s="342"/>
      <c r="D112" s="84">
        <v>17</v>
      </c>
      <c r="E112" s="85">
        <v>160</v>
      </c>
      <c r="F112" s="81">
        <f>D112+E112</f>
        <v>177</v>
      </c>
      <c r="G112" s="339"/>
      <c r="H112" s="340"/>
      <c r="I112" s="87">
        <v>190</v>
      </c>
      <c r="J112" s="86">
        <f>D112+I112</f>
        <v>207</v>
      </c>
      <c r="K112" s="339"/>
      <c r="L112" s="340"/>
      <c r="M112" s="87">
        <v>149</v>
      </c>
      <c r="N112" s="86">
        <f>D112+M112</f>
        <v>166</v>
      </c>
      <c r="O112" s="339"/>
      <c r="P112" s="340"/>
      <c r="Q112" s="85">
        <v>194</v>
      </c>
      <c r="R112" s="86">
        <f>D112+Q112</f>
        <v>211</v>
      </c>
      <c r="S112" s="339"/>
      <c r="T112" s="340"/>
      <c r="U112" s="85">
        <v>157</v>
      </c>
      <c r="V112" s="86">
        <f>D112+U112</f>
        <v>174</v>
      </c>
      <c r="W112" s="339"/>
      <c r="X112" s="340"/>
      <c r="Y112" s="86">
        <f t="shared" si="3"/>
        <v>935</v>
      </c>
      <c r="Z112" s="87">
        <f>E112+I112+M112+Q112+U112</f>
        <v>850</v>
      </c>
      <c r="AA112" s="88">
        <f>AVERAGE(F112,J112,N112,R112,V112)</f>
        <v>187</v>
      </c>
      <c r="AB112" s="89">
        <f>AVERAGE(F112,J112,N112,R112,V112)-D112</f>
        <v>170</v>
      </c>
      <c r="AC112" s="332"/>
    </row>
    <row r="113" spans="2:29" s="63" customFormat="1" ht="48.75" customHeight="1">
      <c r="B113" s="328" t="s">
        <v>85</v>
      </c>
      <c r="C113" s="329"/>
      <c r="D113" s="64">
        <f>SUM(D114:D116)</f>
        <v>139</v>
      </c>
      <c r="E113" s="65">
        <f>SUM(E114:E116)</f>
        <v>457</v>
      </c>
      <c r="F113" s="93">
        <f>SUM(F114:F116)</f>
        <v>596</v>
      </c>
      <c r="G113" s="67">
        <f>F101</f>
        <v>530</v>
      </c>
      <c r="H113" s="68" t="str">
        <f>B101</f>
        <v>Latestoil</v>
      </c>
      <c r="I113" s="112">
        <f>SUM(I114:I116)</f>
        <v>330</v>
      </c>
      <c r="J113" s="70">
        <f>SUM(J114:J116)</f>
        <v>469</v>
      </c>
      <c r="K113" s="67">
        <f>J97</f>
        <v>543</v>
      </c>
      <c r="L113" s="68" t="str">
        <f>B97</f>
        <v>Temper</v>
      </c>
      <c r="M113" s="73">
        <f>SUM(M114:M116)</f>
        <v>406</v>
      </c>
      <c r="N113" s="67">
        <f>SUM(N114:N116)</f>
        <v>545</v>
      </c>
      <c r="O113" s="67">
        <f>N117</f>
        <v>501</v>
      </c>
      <c r="P113" s="68" t="str">
        <f>B117</f>
        <v>Bellus Furniture</v>
      </c>
      <c r="Q113" s="73">
        <f>SUM(Q114:Q116)</f>
        <v>371</v>
      </c>
      <c r="R113" s="67">
        <f>SUM(R114:R116)</f>
        <v>510</v>
      </c>
      <c r="S113" s="67">
        <f>R109</f>
        <v>580</v>
      </c>
      <c r="T113" s="68" t="str">
        <f>B109</f>
        <v>Eesti Raudtee</v>
      </c>
      <c r="U113" s="73">
        <f>SUM(U114:U116)</f>
        <v>386</v>
      </c>
      <c r="V113" s="67">
        <f>SUM(V114:V116)</f>
        <v>525</v>
      </c>
      <c r="W113" s="67">
        <f>V105</f>
        <v>501</v>
      </c>
      <c r="X113" s="68" t="str">
        <f>B105</f>
        <v>Rakvere Soojus</v>
      </c>
      <c r="Y113" s="74">
        <f t="shared" si="3"/>
        <v>2645</v>
      </c>
      <c r="Z113" s="72">
        <f>SUM(Z114:Z116)</f>
        <v>1950</v>
      </c>
      <c r="AA113" s="92">
        <f>AVERAGE(AA114,AA115,AA116)</f>
        <v>176.33333333333334</v>
      </c>
      <c r="AB113" s="76">
        <f>AVERAGE(AB114,AB115,AB116)</f>
        <v>130</v>
      </c>
      <c r="AC113" s="330">
        <f>G114+K114+O114+S114+W114</f>
        <v>3</v>
      </c>
    </row>
    <row r="114" spans="2:29" s="63" customFormat="1" ht="17.25" customHeight="1">
      <c r="B114" s="333" t="s">
        <v>185</v>
      </c>
      <c r="C114" s="334"/>
      <c r="D114" s="77">
        <v>60</v>
      </c>
      <c r="E114" s="80">
        <v>152</v>
      </c>
      <c r="F114" s="79">
        <f>D114+E114</f>
        <v>212</v>
      </c>
      <c r="G114" s="335">
        <v>1</v>
      </c>
      <c r="H114" s="336"/>
      <c r="I114" s="80">
        <v>92</v>
      </c>
      <c r="J114" s="79">
        <f>D114+I114</f>
        <v>152</v>
      </c>
      <c r="K114" s="335">
        <v>0</v>
      </c>
      <c r="L114" s="336"/>
      <c r="M114" s="80">
        <v>94</v>
      </c>
      <c r="N114" s="79">
        <f>D114+M114</f>
        <v>154</v>
      </c>
      <c r="O114" s="335">
        <v>1</v>
      </c>
      <c r="P114" s="336"/>
      <c r="Q114" s="78">
        <v>103</v>
      </c>
      <c r="R114" s="81">
        <f>D114+Q114</f>
        <v>163</v>
      </c>
      <c r="S114" s="335">
        <v>0</v>
      </c>
      <c r="T114" s="336"/>
      <c r="U114" s="78">
        <v>114</v>
      </c>
      <c r="V114" s="81">
        <f>D114+U114</f>
        <v>174</v>
      </c>
      <c r="W114" s="335">
        <v>1</v>
      </c>
      <c r="X114" s="336"/>
      <c r="Y114" s="79">
        <f t="shared" si="3"/>
        <v>855</v>
      </c>
      <c r="Z114" s="80">
        <f>E114+I114+M114+Q114+U114</f>
        <v>555</v>
      </c>
      <c r="AA114" s="82">
        <f>AVERAGE(F114,J114,N114,R114,V114)</f>
        <v>171</v>
      </c>
      <c r="AB114" s="83">
        <f>AVERAGE(F114,J114,N114,R114,V114)-D114</f>
        <v>111</v>
      </c>
      <c r="AC114" s="331"/>
    </row>
    <row r="115" spans="2:29" s="63" customFormat="1" ht="17.25" customHeight="1">
      <c r="B115" s="333" t="s">
        <v>184</v>
      </c>
      <c r="C115" s="334"/>
      <c r="D115" s="77">
        <v>36</v>
      </c>
      <c r="E115" s="78">
        <v>148</v>
      </c>
      <c r="F115" s="79">
        <f>D115+E115</f>
        <v>184</v>
      </c>
      <c r="G115" s="337"/>
      <c r="H115" s="338"/>
      <c r="I115" s="80">
        <v>121</v>
      </c>
      <c r="J115" s="79">
        <f>D115+I115</f>
        <v>157</v>
      </c>
      <c r="K115" s="337"/>
      <c r="L115" s="338"/>
      <c r="M115" s="80">
        <v>101</v>
      </c>
      <c r="N115" s="79">
        <f>D115+M115</f>
        <v>137</v>
      </c>
      <c r="O115" s="337"/>
      <c r="P115" s="338"/>
      <c r="Q115" s="78">
        <v>128</v>
      </c>
      <c r="R115" s="81">
        <f>D115+Q115</f>
        <v>164</v>
      </c>
      <c r="S115" s="337"/>
      <c r="T115" s="338"/>
      <c r="U115" s="78">
        <v>127</v>
      </c>
      <c r="V115" s="81">
        <f>D115+U115</f>
        <v>163</v>
      </c>
      <c r="W115" s="337"/>
      <c r="X115" s="338"/>
      <c r="Y115" s="79">
        <f t="shared" si="3"/>
        <v>805</v>
      </c>
      <c r="Z115" s="80">
        <f>E115+I115+M115+Q115+U115</f>
        <v>625</v>
      </c>
      <c r="AA115" s="82">
        <f>AVERAGE(F115,J115,N115,R115,V115)</f>
        <v>161</v>
      </c>
      <c r="AB115" s="83">
        <f>AVERAGE(F115,J115,N115,R115,V115)-D115</f>
        <v>125</v>
      </c>
      <c r="AC115" s="331"/>
    </row>
    <row r="116" spans="2:29" s="63" customFormat="1" ht="17.25" customHeight="1" thickBot="1">
      <c r="B116" s="333" t="s">
        <v>183</v>
      </c>
      <c r="C116" s="334"/>
      <c r="D116" s="84">
        <v>43</v>
      </c>
      <c r="E116" s="85">
        <v>157</v>
      </c>
      <c r="F116" s="79">
        <f>D116+E116</f>
        <v>200</v>
      </c>
      <c r="G116" s="339"/>
      <c r="H116" s="340"/>
      <c r="I116" s="87">
        <v>117</v>
      </c>
      <c r="J116" s="86">
        <f>D116+I116</f>
        <v>160</v>
      </c>
      <c r="K116" s="339"/>
      <c r="L116" s="340"/>
      <c r="M116" s="87">
        <v>211</v>
      </c>
      <c r="N116" s="86">
        <f>D116+M116</f>
        <v>254</v>
      </c>
      <c r="O116" s="339"/>
      <c r="P116" s="340"/>
      <c r="Q116" s="85">
        <v>140</v>
      </c>
      <c r="R116" s="86">
        <f>D116+Q116</f>
        <v>183</v>
      </c>
      <c r="S116" s="339"/>
      <c r="T116" s="340"/>
      <c r="U116" s="85">
        <v>145</v>
      </c>
      <c r="V116" s="86">
        <f>D116+U116</f>
        <v>188</v>
      </c>
      <c r="W116" s="339"/>
      <c r="X116" s="340"/>
      <c r="Y116" s="86">
        <f t="shared" si="3"/>
        <v>985</v>
      </c>
      <c r="Z116" s="87">
        <f>E116+I116+M116+Q116+U116</f>
        <v>770</v>
      </c>
      <c r="AA116" s="88">
        <f>AVERAGE(F116,J116,N116,R116,V116)</f>
        <v>197</v>
      </c>
      <c r="AB116" s="89">
        <f>AVERAGE(F116,J116,N116,R116,V116)-D116</f>
        <v>154</v>
      </c>
      <c r="AC116" s="332"/>
    </row>
    <row r="117" spans="2:29" s="63" customFormat="1" ht="49.5" customHeight="1">
      <c r="B117" s="376" t="s">
        <v>67</v>
      </c>
      <c r="C117" s="377"/>
      <c r="D117" s="64">
        <f>SUM(D118:D120)</f>
        <v>172</v>
      </c>
      <c r="E117" s="65">
        <f>SUM(E118:E120)</f>
        <v>353</v>
      </c>
      <c r="F117" s="93">
        <f>SUM(F118:F120)</f>
        <v>525</v>
      </c>
      <c r="G117" s="93">
        <f>F97</f>
        <v>537</v>
      </c>
      <c r="H117" s="71" t="str">
        <f>B97</f>
        <v>Temper</v>
      </c>
      <c r="I117" s="69">
        <f>SUM(I118:I120)</f>
        <v>350</v>
      </c>
      <c r="J117" s="70">
        <f>SUM(J118:J120)</f>
        <v>522</v>
      </c>
      <c r="K117" s="67">
        <f>J105</f>
        <v>527</v>
      </c>
      <c r="L117" s="68" t="str">
        <f>B105</f>
        <v>Rakvere Soojus</v>
      </c>
      <c r="M117" s="73">
        <f>SUM(M118:M120)</f>
        <v>329</v>
      </c>
      <c r="N117" s="67">
        <f>SUM(N118:N120)</f>
        <v>501</v>
      </c>
      <c r="O117" s="67">
        <f>N113</f>
        <v>545</v>
      </c>
      <c r="P117" s="68" t="str">
        <f>B113</f>
        <v>Vakaru Refonda</v>
      </c>
      <c r="Q117" s="73">
        <f>SUM(Q118:Q120)</f>
        <v>382</v>
      </c>
      <c r="R117" s="67">
        <f>SUM(R118:R120)</f>
        <v>554</v>
      </c>
      <c r="S117" s="67">
        <f>R101</f>
        <v>550</v>
      </c>
      <c r="T117" s="68" t="str">
        <f>B101</f>
        <v>Latestoil</v>
      </c>
      <c r="U117" s="73">
        <f>SUM(U118:U120)</f>
        <v>359</v>
      </c>
      <c r="V117" s="67">
        <f>SUM(V118:V120)</f>
        <v>531</v>
      </c>
      <c r="W117" s="67">
        <f>V109</f>
        <v>537</v>
      </c>
      <c r="X117" s="68" t="str">
        <f>B109</f>
        <v>Eesti Raudtee</v>
      </c>
      <c r="Y117" s="74">
        <f t="shared" si="3"/>
        <v>2633</v>
      </c>
      <c r="Z117" s="72">
        <f>SUM(Z118:Z120)</f>
        <v>1773</v>
      </c>
      <c r="AA117" s="92">
        <f>AVERAGE(AA118,AA119,AA120)</f>
        <v>175.53333333333333</v>
      </c>
      <c r="AB117" s="76">
        <f>AVERAGE(AB118,AB119,AB120)</f>
        <v>118.2</v>
      </c>
      <c r="AC117" s="330">
        <f>G118+K118+O118+S118+W118</f>
        <v>1</v>
      </c>
    </row>
    <row r="118" spans="2:29" s="63" customFormat="1" ht="18.75" customHeight="1">
      <c r="B118" s="371" t="s">
        <v>96</v>
      </c>
      <c r="C118" s="372"/>
      <c r="D118" s="77">
        <v>57</v>
      </c>
      <c r="E118" s="78">
        <v>109</v>
      </c>
      <c r="F118" s="79">
        <f>D118+E118</f>
        <v>166</v>
      </c>
      <c r="G118" s="335">
        <v>0</v>
      </c>
      <c r="H118" s="336"/>
      <c r="I118" s="80">
        <v>132</v>
      </c>
      <c r="J118" s="79">
        <f>D118+I118</f>
        <v>189</v>
      </c>
      <c r="K118" s="335">
        <v>0</v>
      </c>
      <c r="L118" s="336"/>
      <c r="M118" s="80">
        <v>101</v>
      </c>
      <c r="N118" s="79">
        <f>D118+M118</f>
        <v>158</v>
      </c>
      <c r="O118" s="335">
        <v>0</v>
      </c>
      <c r="P118" s="336"/>
      <c r="Q118" s="78">
        <v>149</v>
      </c>
      <c r="R118" s="81">
        <f>D118+Q118</f>
        <v>206</v>
      </c>
      <c r="S118" s="335">
        <v>1</v>
      </c>
      <c r="T118" s="336"/>
      <c r="U118" s="78">
        <v>129</v>
      </c>
      <c r="V118" s="81">
        <f>D118+U118</f>
        <v>186</v>
      </c>
      <c r="W118" s="335">
        <v>0</v>
      </c>
      <c r="X118" s="336"/>
      <c r="Y118" s="79">
        <f>F118+J118+N118+R118+V118</f>
        <v>905</v>
      </c>
      <c r="Z118" s="80">
        <f>E118+I118+M118+Q118+U118</f>
        <v>620</v>
      </c>
      <c r="AA118" s="82">
        <f>AVERAGE(F118,J118,N118,R118,V118)</f>
        <v>181</v>
      </c>
      <c r="AB118" s="83">
        <f>AVERAGE(F118,J118,N118,R118,V118)-D118</f>
        <v>124</v>
      </c>
      <c r="AC118" s="331"/>
    </row>
    <row r="119" spans="2:29" s="63" customFormat="1" ht="18" customHeight="1">
      <c r="B119" s="373" t="s">
        <v>95</v>
      </c>
      <c r="C119" s="374"/>
      <c r="D119" s="77">
        <v>60</v>
      </c>
      <c r="E119" s="78">
        <v>81</v>
      </c>
      <c r="F119" s="79">
        <f>D119+E119</f>
        <v>141</v>
      </c>
      <c r="G119" s="337"/>
      <c r="H119" s="338"/>
      <c r="I119" s="80">
        <v>103</v>
      </c>
      <c r="J119" s="79">
        <f>D119+I119</f>
        <v>163</v>
      </c>
      <c r="K119" s="337"/>
      <c r="L119" s="338"/>
      <c r="M119" s="80">
        <v>97</v>
      </c>
      <c r="N119" s="79">
        <f>D119+M119</f>
        <v>157</v>
      </c>
      <c r="O119" s="337"/>
      <c r="P119" s="338"/>
      <c r="Q119" s="78">
        <v>94</v>
      </c>
      <c r="R119" s="81">
        <f>D119+Q119</f>
        <v>154</v>
      </c>
      <c r="S119" s="337"/>
      <c r="T119" s="338"/>
      <c r="U119" s="78">
        <v>109</v>
      </c>
      <c r="V119" s="81">
        <f>D119+U119</f>
        <v>169</v>
      </c>
      <c r="W119" s="337"/>
      <c r="X119" s="338"/>
      <c r="Y119" s="79">
        <f>F119+J119+N119+R119+V119</f>
        <v>784</v>
      </c>
      <c r="Z119" s="80">
        <f>E119+I119+M119+Q119+U119</f>
        <v>484</v>
      </c>
      <c r="AA119" s="82">
        <f>AVERAGE(F119,J119,N119,R119,V119)</f>
        <v>156.8</v>
      </c>
      <c r="AB119" s="83">
        <f>AVERAGE(F119,J119,N119,R119,V119)-D119</f>
        <v>96.80000000000001</v>
      </c>
      <c r="AC119" s="331"/>
    </row>
    <row r="120" spans="2:29" s="63" customFormat="1" ht="18" customHeight="1" thickBot="1">
      <c r="B120" s="341" t="s">
        <v>214</v>
      </c>
      <c r="C120" s="342"/>
      <c r="D120" s="84">
        <v>55</v>
      </c>
      <c r="E120" s="85">
        <v>163</v>
      </c>
      <c r="F120" s="86">
        <f>D120+E120</f>
        <v>218</v>
      </c>
      <c r="G120" s="339"/>
      <c r="H120" s="340"/>
      <c r="I120" s="87">
        <v>115</v>
      </c>
      <c r="J120" s="86">
        <f>D120+I120</f>
        <v>170</v>
      </c>
      <c r="K120" s="339"/>
      <c r="L120" s="340"/>
      <c r="M120" s="87">
        <v>131</v>
      </c>
      <c r="N120" s="86">
        <f>D120+M120</f>
        <v>186</v>
      </c>
      <c r="O120" s="339"/>
      <c r="P120" s="340"/>
      <c r="Q120" s="87">
        <v>139</v>
      </c>
      <c r="R120" s="86">
        <f>D120+Q120</f>
        <v>194</v>
      </c>
      <c r="S120" s="339"/>
      <c r="T120" s="340"/>
      <c r="U120" s="87">
        <v>121</v>
      </c>
      <c r="V120" s="86">
        <f>D120+U120</f>
        <v>176</v>
      </c>
      <c r="W120" s="339"/>
      <c r="X120" s="340"/>
      <c r="Y120" s="86">
        <f>F120+J120+N120+R120+V120</f>
        <v>944</v>
      </c>
      <c r="Z120" s="87">
        <f>E120+I120+M120+Q120+U120</f>
        <v>669</v>
      </c>
      <c r="AA120" s="88">
        <f>AVERAGE(F120,J120,N120,R120,V120)</f>
        <v>188.8</v>
      </c>
      <c r="AB120" s="89">
        <f>AVERAGE(F120,J120,N120,R120,V120)-D120</f>
        <v>133.8</v>
      </c>
      <c r="AC120" s="332"/>
    </row>
    <row r="121" spans="2:29" s="63" customFormat="1" ht="18">
      <c r="B121" s="115"/>
      <c r="C121" s="115"/>
      <c r="D121" s="100"/>
      <c r="E121" s="101"/>
      <c r="F121" s="102"/>
      <c r="G121" s="103"/>
      <c r="H121" s="103"/>
      <c r="I121" s="101"/>
      <c r="J121" s="102"/>
      <c r="K121" s="103"/>
      <c r="L121" s="103"/>
      <c r="M121" s="101"/>
      <c r="N121" s="102"/>
      <c r="O121" s="103"/>
      <c r="P121" s="103"/>
      <c r="Q121" s="101"/>
      <c r="R121" s="102"/>
      <c r="S121" s="103"/>
      <c r="T121" s="103"/>
      <c r="U121" s="101"/>
      <c r="V121" s="102"/>
      <c r="W121" s="103"/>
      <c r="X121" s="103"/>
      <c r="Y121" s="102"/>
      <c r="Z121" s="113"/>
      <c r="AA121" s="105"/>
      <c r="AB121" s="104"/>
      <c r="AC121" s="106"/>
    </row>
    <row r="122" spans="2:29" ht="22.5" customHeight="1">
      <c r="B122" s="1"/>
      <c r="C122" s="1"/>
      <c r="D122" s="1"/>
      <c r="E122" s="42"/>
      <c r="F122" s="4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0.75" customHeight="1">
      <c r="B123" s="233"/>
      <c r="C123" s="1"/>
      <c r="D123" s="1"/>
      <c r="E123" s="42"/>
      <c r="F123" s="358" t="s">
        <v>234</v>
      </c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1"/>
      <c r="T123" s="1"/>
      <c r="U123" s="1"/>
      <c r="V123" s="1"/>
      <c r="W123" s="359" t="s">
        <v>59</v>
      </c>
      <c r="X123" s="359"/>
      <c r="Y123" s="359"/>
      <c r="Z123" s="359"/>
      <c r="AA123" s="1"/>
      <c r="AB123" s="1"/>
      <c r="AC123" s="1"/>
    </row>
    <row r="124" spans="2:29" ht="39" customHeight="1" thickBot="1">
      <c r="B124" s="234" t="s">
        <v>93</v>
      </c>
      <c r="C124" s="232"/>
      <c r="D124" s="1"/>
      <c r="E124" s="42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1"/>
      <c r="T124" s="1"/>
      <c r="U124" s="1"/>
      <c r="V124" s="1"/>
      <c r="W124" s="360"/>
      <c r="X124" s="360"/>
      <c r="Y124" s="360"/>
      <c r="Z124" s="360"/>
      <c r="AA124" s="1"/>
      <c r="AB124" s="1"/>
      <c r="AC124" s="1"/>
    </row>
    <row r="125" spans="2:29" s="44" customFormat="1" ht="17.25" customHeight="1">
      <c r="B125" s="356" t="s">
        <v>1</v>
      </c>
      <c r="C125" s="357"/>
      <c r="D125" s="117" t="s">
        <v>31</v>
      </c>
      <c r="E125" s="116"/>
      <c r="F125" s="48" t="s">
        <v>35</v>
      </c>
      <c r="G125" s="352" t="s">
        <v>36</v>
      </c>
      <c r="H125" s="352"/>
      <c r="I125" s="48"/>
      <c r="J125" s="48" t="s">
        <v>37</v>
      </c>
      <c r="K125" s="352" t="s">
        <v>36</v>
      </c>
      <c r="L125" s="352"/>
      <c r="M125" s="48"/>
      <c r="N125" s="48" t="s">
        <v>38</v>
      </c>
      <c r="O125" s="352" t="s">
        <v>36</v>
      </c>
      <c r="P125" s="352"/>
      <c r="Q125" s="48"/>
      <c r="R125" s="48" t="s">
        <v>39</v>
      </c>
      <c r="S125" s="352" t="s">
        <v>36</v>
      </c>
      <c r="T125" s="352"/>
      <c r="U125" s="49"/>
      <c r="V125" s="48" t="s">
        <v>40</v>
      </c>
      <c r="W125" s="352" t="s">
        <v>36</v>
      </c>
      <c r="X125" s="352"/>
      <c r="Y125" s="48" t="s">
        <v>41</v>
      </c>
      <c r="Z125" s="50"/>
      <c r="AA125" s="108" t="s">
        <v>42</v>
      </c>
      <c r="AB125" s="52" t="s">
        <v>43</v>
      </c>
      <c r="AC125" s="53" t="s">
        <v>41</v>
      </c>
    </row>
    <row r="126" spans="2:29" s="44" customFormat="1" ht="17.25" customHeight="1" thickBot="1">
      <c r="B126" s="353" t="s">
        <v>44</v>
      </c>
      <c r="C126" s="354"/>
      <c r="D126" s="119"/>
      <c r="E126" s="118"/>
      <c r="F126" s="55" t="s">
        <v>45</v>
      </c>
      <c r="G126" s="355" t="s">
        <v>46</v>
      </c>
      <c r="H126" s="355"/>
      <c r="I126" s="55"/>
      <c r="J126" s="55" t="s">
        <v>45</v>
      </c>
      <c r="K126" s="355" t="s">
        <v>46</v>
      </c>
      <c r="L126" s="355"/>
      <c r="M126" s="55"/>
      <c r="N126" s="55" t="s">
        <v>45</v>
      </c>
      <c r="O126" s="355" t="s">
        <v>46</v>
      </c>
      <c r="P126" s="355"/>
      <c r="Q126" s="55"/>
      <c r="R126" s="55" t="s">
        <v>45</v>
      </c>
      <c r="S126" s="355" t="s">
        <v>46</v>
      </c>
      <c r="T126" s="355"/>
      <c r="U126" s="57"/>
      <c r="V126" s="55" t="s">
        <v>45</v>
      </c>
      <c r="W126" s="355" t="s">
        <v>46</v>
      </c>
      <c r="X126" s="355"/>
      <c r="Y126" s="55" t="s">
        <v>45</v>
      </c>
      <c r="Z126" s="59" t="s">
        <v>47</v>
      </c>
      <c r="AA126" s="60" t="s">
        <v>48</v>
      </c>
      <c r="AB126" s="61" t="s">
        <v>49</v>
      </c>
      <c r="AC126" s="120" t="s">
        <v>50</v>
      </c>
    </row>
    <row r="127" spans="2:29" s="63" customFormat="1" ht="49.5" customHeight="1">
      <c r="B127" s="328" t="s">
        <v>70</v>
      </c>
      <c r="C127" s="329"/>
      <c r="D127" s="90">
        <f>SUM(D128:D130)</f>
        <v>141</v>
      </c>
      <c r="E127" s="65">
        <f>SUM(E128:E130)</f>
        <v>342</v>
      </c>
      <c r="F127" s="66">
        <f>SUM(F128:F130)</f>
        <v>483</v>
      </c>
      <c r="G127" s="67">
        <f>F147</f>
        <v>516</v>
      </c>
      <c r="H127" s="68" t="str">
        <f>B147</f>
        <v>IsoVent Ehitus</v>
      </c>
      <c r="I127" s="112">
        <f>SUM(I128:I130)</f>
        <v>394</v>
      </c>
      <c r="J127" s="70">
        <f>SUM(J128:J130)</f>
        <v>535</v>
      </c>
      <c r="K127" s="70">
        <f>J143</f>
        <v>508</v>
      </c>
      <c r="L127" s="68" t="str">
        <f>B143</f>
        <v>Halver Puit</v>
      </c>
      <c r="M127" s="73">
        <f>SUM(M128:M130)</f>
        <v>381</v>
      </c>
      <c r="N127" s="67">
        <f>SUM(N128:N130)</f>
        <v>522</v>
      </c>
      <c r="O127" s="67">
        <f>N139</f>
        <v>561</v>
      </c>
      <c r="P127" s="68" t="str">
        <f>B139</f>
        <v>AQVA</v>
      </c>
      <c r="Q127" s="73">
        <f>SUM(Q128:Q130)</f>
        <v>365</v>
      </c>
      <c r="R127" s="67">
        <f>SUM(R128:R130)</f>
        <v>506</v>
      </c>
      <c r="S127" s="67">
        <f>R135</f>
        <v>483</v>
      </c>
      <c r="T127" s="68" t="str">
        <f>B135</f>
        <v>Spordiklubi KNT</v>
      </c>
      <c r="U127" s="73">
        <f>SUM(U128:U130)</f>
        <v>373</v>
      </c>
      <c r="V127" s="67">
        <f>SUM(V128:V130)</f>
        <v>514</v>
      </c>
      <c r="W127" s="67">
        <f>V131</f>
        <v>489</v>
      </c>
      <c r="X127" s="68" t="str">
        <f>B131</f>
        <v>Elion</v>
      </c>
      <c r="Y127" s="91">
        <f>F127+J127+N127+R127+V127</f>
        <v>2560</v>
      </c>
      <c r="Z127" s="73">
        <f>SUM(Z128:Z130)</f>
        <v>1855</v>
      </c>
      <c r="AA127" s="75">
        <f>AVERAGE(AA128,AA129,AA130)</f>
        <v>170.66666666666666</v>
      </c>
      <c r="AB127" s="121">
        <f>AVERAGE(AB128,AB129,AB130)</f>
        <v>123.66666666666667</v>
      </c>
      <c r="AC127" s="331">
        <f>G128+K128+O128+S128+W128</f>
        <v>3</v>
      </c>
    </row>
    <row r="128" spans="2:29" s="63" customFormat="1" ht="17.25" customHeight="1">
      <c r="B128" s="333" t="s">
        <v>207</v>
      </c>
      <c r="C128" s="334"/>
      <c r="D128" s="77">
        <v>60</v>
      </c>
      <c r="E128" s="78">
        <v>106</v>
      </c>
      <c r="F128" s="81">
        <f>D128+E128</f>
        <v>166</v>
      </c>
      <c r="G128" s="335">
        <v>0</v>
      </c>
      <c r="H128" s="336"/>
      <c r="I128" s="80">
        <v>88</v>
      </c>
      <c r="J128" s="79">
        <f>D128+I128</f>
        <v>148</v>
      </c>
      <c r="K128" s="335">
        <v>1</v>
      </c>
      <c r="L128" s="336"/>
      <c r="M128" s="80">
        <v>91</v>
      </c>
      <c r="N128" s="79">
        <f>D128+M128</f>
        <v>151</v>
      </c>
      <c r="O128" s="335">
        <v>0</v>
      </c>
      <c r="P128" s="336"/>
      <c r="Q128" s="80">
        <v>120</v>
      </c>
      <c r="R128" s="81">
        <f>D128+Q128</f>
        <v>180</v>
      </c>
      <c r="S128" s="335">
        <v>1</v>
      </c>
      <c r="T128" s="336"/>
      <c r="U128" s="78">
        <v>97</v>
      </c>
      <c r="V128" s="81">
        <f>D128+U128</f>
        <v>157</v>
      </c>
      <c r="W128" s="335">
        <v>1</v>
      </c>
      <c r="X128" s="336"/>
      <c r="Y128" s="79">
        <f>F128+J128+N128+R128+V128</f>
        <v>802</v>
      </c>
      <c r="Z128" s="80">
        <f>E128+I128+M128+Q128+U128</f>
        <v>502</v>
      </c>
      <c r="AA128" s="82">
        <f>AVERAGE(F128,J128,N128,R128,V128)</f>
        <v>160.4</v>
      </c>
      <c r="AB128" s="83">
        <f>AVERAGE(F128,J128,N128,R128,V128)-D128</f>
        <v>100.4</v>
      </c>
      <c r="AC128" s="331"/>
    </row>
    <row r="129" spans="2:29" s="63" customFormat="1" ht="17.25" customHeight="1">
      <c r="B129" s="361" t="s">
        <v>118</v>
      </c>
      <c r="C129" s="362"/>
      <c r="D129" s="77">
        <v>44</v>
      </c>
      <c r="E129" s="78">
        <v>126</v>
      </c>
      <c r="F129" s="81">
        <f>D129+E129</f>
        <v>170</v>
      </c>
      <c r="G129" s="337"/>
      <c r="H129" s="338"/>
      <c r="I129" s="80">
        <v>149</v>
      </c>
      <c r="J129" s="79">
        <f>D129+I129</f>
        <v>193</v>
      </c>
      <c r="K129" s="337"/>
      <c r="L129" s="338"/>
      <c r="M129" s="80">
        <v>133</v>
      </c>
      <c r="N129" s="79">
        <f>D129+M129</f>
        <v>177</v>
      </c>
      <c r="O129" s="337"/>
      <c r="P129" s="338"/>
      <c r="Q129" s="78">
        <v>109</v>
      </c>
      <c r="R129" s="81">
        <f>D129+Q129</f>
        <v>153</v>
      </c>
      <c r="S129" s="337"/>
      <c r="T129" s="338"/>
      <c r="U129" s="78">
        <v>112</v>
      </c>
      <c r="V129" s="81">
        <f>D129+U129</f>
        <v>156</v>
      </c>
      <c r="W129" s="337"/>
      <c r="X129" s="338"/>
      <c r="Y129" s="79">
        <f>F129+J129+N129+R129+V129</f>
        <v>849</v>
      </c>
      <c r="Z129" s="80">
        <f>E129+I129+M129+Q129+U129</f>
        <v>629</v>
      </c>
      <c r="AA129" s="82">
        <f>AVERAGE(F129,J129,N129,R129,V129)</f>
        <v>169.8</v>
      </c>
      <c r="AB129" s="83">
        <f>AVERAGE(F129,J129,N129,R129,V129)-D129</f>
        <v>125.80000000000001</v>
      </c>
      <c r="AC129" s="331"/>
    </row>
    <row r="130" spans="2:29" s="63" customFormat="1" ht="17.25" customHeight="1" thickBot="1">
      <c r="B130" s="341" t="s">
        <v>117</v>
      </c>
      <c r="C130" s="342"/>
      <c r="D130" s="124">
        <v>37</v>
      </c>
      <c r="E130" s="85">
        <v>110</v>
      </c>
      <c r="F130" s="81">
        <f>D130+E130</f>
        <v>147</v>
      </c>
      <c r="G130" s="339"/>
      <c r="H130" s="340"/>
      <c r="I130" s="87">
        <v>157</v>
      </c>
      <c r="J130" s="79">
        <f>D130+I130</f>
        <v>194</v>
      </c>
      <c r="K130" s="339"/>
      <c r="L130" s="340"/>
      <c r="M130" s="80">
        <v>157</v>
      </c>
      <c r="N130" s="79">
        <f>D130+M130</f>
        <v>194</v>
      </c>
      <c r="O130" s="339"/>
      <c r="P130" s="340"/>
      <c r="Q130" s="78">
        <v>136</v>
      </c>
      <c r="R130" s="86">
        <f>D130+Q130</f>
        <v>173</v>
      </c>
      <c r="S130" s="339"/>
      <c r="T130" s="340"/>
      <c r="U130" s="78">
        <v>164</v>
      </c>
      <c r="V130" s="81">
        <f>D130+U130</f>
        <v>201</v>
      </c>
      <c r="W130" s="339"/>
      <c r="X130" s="340"/>
      <c r="Y130" s="86">
        <f>F130+J130+N130+R130+V130</f>
        <v>909</v>
      </c>
      <c r="Z130" s="87">
        <f>E130+I130+M130+Q130+U130</f>
        <v>724</v>
      </c>
      <c r="AA130" s="88">
        <f>AVERAGE(F130,J130,N130,R130,V130)</f>
        <v>181.8</v>
      </c>
      <c r="AB130" s="89">
        <f>AVERAGE(F130,J130,N130,R130,V130)-D130</f>
        <v>144.8</v>
      </c>
      <c r="AC130" s="332"/>
    </row>
    <row r="131" spans="2:29" s="63" customFormat="1" ht="49.5" customHeight="1">
      <c r="B131" s="344" t="s">
        <v>63</v>
      </c>
      <c r="C131" s="345"/>
      <c r="D131" s="64">
        <f>SUM(D132:D134)</f>
        <v>178</v>
      </c>
      <c r="E131" s="110">
        <f>SUM(E132:E134)</f>
        <v>380</v>
      </c>
      <c r="F131" s="93">
        <f>SUM(F132:F134)</f>
        <v>558</v>
      </c>
      <c r="G131" s="93">
        <f>F143</f>
        <v>570</v>
      </c>
      <c r="H131" s="71" t="str">
        <f>B143</f>
        <v>Halver Puit</v>
      </c>
      <c r="I131" s="65">
        <f>SUM(I132:I134)</f>
        <v>310</v>
      </c>
      <c r="J131" s="93">
        <f>SUM(J132:J134)</f>
        <v>488</v>
      </c>
      <c r="K131" s="93">
        <f>J139</f>
        <v>498</v>
      </c>
      <c r="L131" s="71" t="str">
        <f>B139</f>
        <v>AQVA</v>
      </c>
      <c r="M131" s="72">
        <f>SUM(M132:M134)</f>
        <v>300</v>
      </c>
      <c r="N131" s="94">
        <f>SUM(N132:N134)</f>
        <v>478</v>
      </c>
      <c r="O131" s="93">
        <f>N135</f>
        <v>469</v>
      </c>
      <c r="P131" s="71" t="str">
        <f>B135</f>
        <v>Spordiklubi KNT</v>
      </c>
      <c r="Q131" s="72">
        <f>SUM(Q132:Q134)</f>
        <v>374</v>
      </c>
      <c r="R131" s="67">
        <f>SUM(R132:R134)</f>
        <v>552</v>
      </c>
      <c r="S131" s="93">
        <f>R147</f>
        <v>514</v>
      </c>
      <c r="T131" s="71" t="str">
        <f>B147</f>
        <v>IsoVent Ehitus</v>
      </c>
      <c r="U131" s="72">
        <f>SUM(U132:U134)</f>
        <v>311</v>
      </c>
      <c r="V131" s="95">
        <f>SUM(V132:V134)</f>
        <v>489</v>
      </c>
      <c r="W131" s="93">
        <f>V127</f>
        <v>514</v>
      </c>
      <c r="X131" s="71" t="str">
        <f>B127</f>
        <v>Rakvere LV</v>
      </c>
      <c r="Y131" s="74">
        <f>F131+J131+N131+R131+V131</f>
        <v>2565</v>
      </c>
      <c r="Z131" s="72">
        <f>SUM(Z132:Z134)</f>
        <v>1675</v>
      </c>
      <c r="AA131" s="92">
        <f>AVERAGE(AA132,AA133,AA134)</f>
        <v>171</v>
      </c>
      <c r="AB131" s="76">
        <f>AVERAGE(AB132,AB133,AB134)</f>
        <v>111.66666666666667</v>
      </c>
      <c r="AC131" s="330">
        <f>G132+K132+O132+S132+W132</f>
        <v>2</v>
      </c>
    </row>
    <row r="132" spans="2:29" s="63" customFormat="1" ht="17.25" customHeight="1">
      <c r="B132" s="122" t="s">
        <v>99</v>
      </c>
      <c r="C132" s="123"/>
      <c r="D132" s="77">
        <v>60</v>
      </c>
      <c r="E132" s="78">
        <v>99</v>
      </c>
      <c r="F132" s="81">
        <f>D132+E132</f>
        <v>159</v>
      </c>
      <c r="G132" s="335">
        <v>0</v>
      </c>
      <c r="H132" s="336"/>
      <c r="I132" s="80">
        <v>115</v>
      </c>
      <c r="J132" s="79">
        <f>D132+I132</f>
        <v>175</v>
      </c>
      <c r="K132" s="335">
        <v>0</v>
      </c>
      <c r="L132" s="336"/>
      <c r="M132" s="80">
        <v>83</v>
      </c>
      <c r="N132" s="79">
        <f>D132+M132</f>
        <v>143</v>
      </c>
      <c r="O132" s="335">
        <v>1</v>
      </c>
      <c r="P132" s="336"/>
      <c r="Q132" s="78">
        <v>114</v>
      </c>
      <c r="R132" s="81">
        <f>D132+Q132</f>
        <v>174</v>
      </c>
      <c r="S132" s="335">
        <v>1</v>
      </c>
      <c r="T132" s="336"/>
      <c r="U132" s="78">
        <v>99</v>
      </c>
      <c r="V132" s="81">
        <f>D132+U132</f>
        <v>159</v>
      </c>
      <c r="W132" s="335">
        <v>0</v>
      </c>
      <c r="X132" s="336"/>
      <c r="Y132" s="79">
        <f aca="true" t="shared" si="4" ref="Y132:Y147">F132+J132+N132+R132+V132</f>
        <v>810</v>
      </c>
      <c r="Z132" s="80">
        <f>E132+I132+M132+Q132+U132</f>
        <v>510</v>
      </c>
      <c r="AA132" s="82">
        <f>AVERAGE(F132,J132,N132,R132,V132)</f>
        <v>162</v>
      </c>
      <c r="AB132" s="83">
        <f>AVERAGE(F132,J132,N132,R132,V132)-D132</f>
        <v>102</v>
      </c>
      <c r="AC132" s="331"/>
    </row>
    <row r="133" spans="2:29" s="63" customFormat="1" ht="17.25" customHeight="1">
      <c r="B133" s="333" t="s">
        <v>100</v>
      </c>
      <c r="C133" s="334"/>
      <c r="D133" s="77">
        <v>58</v>
      </c>
      <c r="E133" s="78">
        <v>166</v>
      </c>
      <c r="F133" s="81">
        <f>D133+E133</f>
        <v>224</v>
      </c>
      <c r="G133" s="337"/>
      <c r="H133" s="338"/>
      <c r="I133" s="80">
        <v>97</v>
      </c>
      <c r="J133" s="79">
        <f>D133+I133</f>
        <v>155</v>
      </c>
      <c r="K133" s="337"/>
      <c r="L133" s="338"/>
      <c r="M133" s="80">
        <v>114</v>
      </c>
      <c r="N133" s="79">
        <f>D133+M133</f>
        <v>172</v>
      </c>
      <c r="O133" s="337"/>
      <c r="P133" s="338"/>
      <c r="Q133" s="78">
        <v>117</v>
      </c>
      <c r="R133" s="81">
        <f>D133+Q133</f>
        <v>175</v>
      </c>
      <c r="S133" s="337"/>
      <c r="T133" s="338"/>
      <c r="U133" s="78">
        <v>115</v>
      </c>
      <c r="V133" s="81">
        <f>D133+U133</f>
        <v>173</v>
      </c>
      <c r="W133" s="337"/>
      <c r="X133" s="338"/>
      <c r="Y133" s="79">
        <f t="shared" si="4"/>
        <v>899</v>
      </c>
      <c r="Z133" s="80">
        <f>E133+I133+M133+Q133+U133</f>
        <v>609</v>
      </c>
      <c r="AA133" s="82">
        <f>AVERAGE(F133,J133,N133,R133,V133)</f>
        <v>179.8</v>
      </c>
      <c r="AB133" s="83">
        <f>AVERAGE(F133,J133,N133,R133,V133)-D133</f>
        <v>121.80000000000001</v>
      </c>
      <c r="AC133" s="331"/>
    </row>
    <row r="134" spans="2:29" s="63" customFormat="1" ht="17.25" customHeight="1" thickBot="1">
      <c r="B134" s="341" t="s">
        <v>101</v>
      </c>
      <c r="C134" s="342"/>
      <c r="D134" s="77">
        <v>60</v>
      </c>
      <c r="E134" s="85">
        <v>115</v>
      </c>
      <c r="F134" s="81">
        <f>D134+E134</f>
        <v>175</v>
      </c>
      <c r="G134" s="339"/>
      <c r="H134" s="340"/>
      <c r="I134" s="87">
        <v>98</v>
      </c>
      <c r="J134" s="79">
        <f>D134+I134</f>
        <v>158</v>
      </c>
      <c r="K134" s="339"/>
      <c r="L134" s="340"/>
      <c r="M134" s="80">
        <v>103</v>
      </c>
      <c r="N134" s="79">
        <f>D134+M134</f>
        <v>163</v>
      </c>
      <c r="O134" s="339"/>
      <c r="P134" s="340"/>
      <c r="Q134" s="78">
        <v>143</v>
      </c>
      <c r="R134" s="81">
        <f>D134+Q134</f>
        <v>203</v>
      </c>
      <c r="S134" s="339"/>
      <c r="T134" s="340"/>
      <c r="U134" s="78">
        <v>97</v>
      </c>
      <c r="V134" s="81">
        <f>D134+U134</f>
        <v>157</v>
      </c>
      <c r="W134" s="339"/>
      <c r="X134" s="340"/>
      <c r="Y134" s="86">
        <f t="shared" si="4"/>
        <v>856</v>
      </c>
      <c r="Z134" s="87">
        <f>E134+I134+M134+Q134+U134</f>
        <v>556</v>
      </c>
      <c r="AA134" s="88">
        <f>AVERAGE(F134,J134,N134,R134,V134)</f>
        <v>171.2</v>
      </c>
      <c r="AB134" s="89">
        <f>AVERAGE(F134,J134,N134,R134,V134)-D134</f>
        <v>111.19999999999999</v>
      </c>
      <c r="AC134" s="332"/>
    </row>
    <row r="135" spans="2:29" s="63" customFormat="1" ht="49.5" customHeight="1">
      <c r="B135" s="328" t="s">
        <v>81</v>
      </c>
      <c r="C135" s="329"/>
      <c r="D135" s="64">
        <f>SUM(D136:D138)</f>
        <v>163</v>
      </c>
      <c r="E135" s="110">
        <f>SUM(E136:E138)</f>
        <v>292</v>
      </c>
      <c r="F135" s="93">
        <f>SUM(F136:F138)</f>
        <v>455</v>
      </c>
      <c r="G135" s="93">
        <f>F139</f>
        <v>489</v>
      </c>
      <c r="H135" s="71" t="str">
        <f>B139</f>
        <v>AQVA</v>
      </c>
      <c r="I135" s="65">
        <f>SUM(I136:I138)</f>
        <v>374</v>
      </c>
      <c r="J135" s="93">
        <f>SUM(J136:J138)</f>
        <v>537</v>
      </c>
      <c r="K135" s="93">
        <f>J147</f>
        <v>511</v>
      </c>
      <c r="L135" s="71" t="str">
        <f>B147</f>
        <v>IsoVent Ehitus</v>
      </c>
      <c r="M135" s="72">
        <f>SUM(M136:M138)</f>
        <v>306</v>
      </c>
      <c r="N135" s="94">
        <f>SUM(N136:N138)</f>
        <v>469</v>
      </c>
      <c r="O135" s="93">
        <f>N131</f>
        <v>478</v>
      </c>
      <c r="P135" s="71" t="str">
        <f>B131</f>
        <v>Elion</v>
      </c>
      <c r="Q135" s="72">
        <f>SUM(Q136:Q138)</f>
        <v>320</v>
      </c>
      <c r="R135" s="95">
        <f>SUM(R136:R138)</f>
        <v>483</v>
      </c>
      <c r="S135" s="93">
        <f>R127</f>
        <v>506</v>
      </c>
      <c r="T135" s="71" t="str">
        <f>B127</f>
        <v>Rakvere LV</v>
      </c>
      <c r="U135" s="72">
        <f>SUM(U136:U138)</f>
        <v>294</v>
      </c>
      <c r="V135" s="94">
        <f>SUM(V136:V138)</f>
        <v>457</v>
      </c>
      <c r="W135" s="93">
        <f>V143</f>
        <v>470</v>
      </c>
      <c r="X135" s="71" t="str">
        <f>B143</f>
        <v>Halver Puit</v>
      </c>
      <c r="Y135" s="74">
        <f t="shared" si="4"/>
        <v>2401</v>
      </c>
      <c r="Z135" s="72">
        <f>SUM(Z136:Z138)</f>
        <v>1586</v>
      </c>
      <c r="AA135" s="92">
        <f>AVERAGE(AA136,AA137,AA138)</f>
        <v>160.0666666666667</v>
      </c>
      <c r="AB135" s="76">
        <f>AVERAGE(AB136,AB137,AB138)</f>
        <v>105.73333333333335</v>
      </c>
      <c r="AC135" s="330">
        <f>G136+K136+O136+S136+W136</f>
        <v>1</v>
      </c>
    </row>
    <row r="136" spans="2:29" s="63" customFormat="1" ht="17.25" customHeight="1">
      <c r="B136" s="333" t="s">
        <v>236</v>
      </c>
      <c r="C136" s="334"/>
      <c r="D136" s="77">
        <v>49</v>
      </c>
      <c r="E136" s="78">
        <v>95</v>
      </c>
      <c r="F136" s="81">
        <f>D136+E136</f>
        <v>144</v>
      </c>
      <c r="G136" s="335">
        <v>0</v>
      </c>
      <c r="H136" s="336"/>
      <c r="I136" s="80">
        <v>145</v>
      </c>
      <c r="J136" s="79">
        <f>D136+I136</f>
        <v>194</v>
      </c>
      <c r="K136" s="335">
        <v>1</v>
      </c>
      <c r="L136" s="336"/>
      <c r="M136" s="80">
        <v>125</v>
      </c>
      <c r="N136" s="79">
        <f>D136+M136</f>
        <v>174</v>
      </c>
      <c r="O136" s="335">
        <v>0</v>
      </c>
      <c r="P136" s="336"/>
      <c r="Q136" s="78">
        <v>114</v>
      </c>
      <c r="R136" s="81">
        <f>D136+Q136</f>
        <v>163</v>
      </c>
      <c r="S136" s="335">
        <v>0</v>
      </c>
      <c r="T136" s="336"/>
      <c r="U136" s="78">
        <v>80</v>
      </c>
      <c r="V136" s="81">
        <f>D136+U136</f>
        <v>129</v>
      </c>
      <c r="W136" s="335">
        <v>0</v>
      </c>
      <c r="X136" s="336"/>
      <c r="Y136" s="79">
        <f t="shared" si="4"/>
        <v>804</v>
      </c>
      <c r="Z136" s="80">
        <f>E136+I136+M136+Q136+U136</f>
        <v>559</v>
      </c>
      <c r="AA136" s="82">
        <f>AVERAGE(F136,J136,N136,R136,V136)</f>
        <v>160.8</v>
      </c>
      <c r="AB136" s="83">
        <f>AVERAGE(F136,J136,N136,R136,V136)-D136</f>
        <v>111.80000000000001</v>
      </c>
      <c r="AC136" s="331"/>
    </row>
    <row r="137" spans="2:29" s="63" customFormat="1" ht="17.25" customHeight="1">
      <c r="B137" s="333" t="s">
        <v>173</v>
      </c>
      <c r="C137" s="334"/>
      <c r="D137" s="77">
        <v>54</v>
      </c>
      <c r="E137" s="78">
        <v>87</v>
      </c>
      <c r="F137" s="81">
        <f>D137+E137</f>
        <v>141</v>
      </c>
      <c r="G137" s="337"/>
      <c r="H137" s="338"/>
      <c r="I137" s="80">
        <v>130</v>
      </c>
      <c r="J137" s="79">
        <f>D137+I137</f>
        <v>184</v>
      </c>
      <c r="K137" s="337"/>
      <c r="L137" s="338"/>
      <c r="M137" s="80">
        <v>90</v>
      </c>
      <c r="N137" s="79">
        <f>D137+M137</f>
        <v>144</v>
      </c>
      <c r="O137" s="337"/>
      <c r="P137" s="338"/>
      <c r="Q137" s="78">
        <v>110</v>
      </c>
      <c r="R137" s="81">
        <f>D137+Q137</f>
        <v>164</v>
      </c>
      <c r="S137" s="337"/>
      <c r="T137" s="338"/>
      <c r="U137" s="78">
        <v>100</v>
      </c>
      <c r="V137" s="81">
        <f>D137+U137</f>
        <v>154</v>
      </c>
      <c r="W137" s="337"/>
      <c r="X137" s="338"/>
      <c r="Y137" s="79">
        <f t="shared" si="4"/>
        <v>787</v>
      </c>
      <c r="Z137" s="80">
        <f>E137+I137+M137+Q137+U137</f>
        <v>517</v>
      </c>
      <c r="AA137" s="82">
        <f>AVERAGE(F137,J137,N137,R137,V137)</f>
        <v>157.4</v>
      </c>
      <c r="AB137" s="83">
        <f>AVERAGE(F137,J137,N137,R137,V137)-D137</f>
        <v>103.4</v>
      </c>
      <c r="AC137" s="331"/>
    </row>
    <row r="138" spans="2:29" s="63" customFormat="1" ht="17.25" customHeight="1" thickBot="1">
      <c r="B138" s="333" t="s">
        <v>237</v>
      </c>
      <c r="C138" s="334"/>
      <c r="D138" s="84">
        <v>60</v>
      </c>
      <c r="E138" s="85">
        <v>110</v>
      </c>
      <c r="F138" s="81">
        <f>D138+E138</f>
        <v>170</v>
      </c>
      <c r="G138" s="339"/>
      <c r="H138" s="340"/>
      <c r="I138" s="87">
        <v>99</v>
      </c>
      <c r="J138" s="79">
        <f>D138+I138</f>
        <v>159</v>
      </c>
      <c r="K138" s="339"/>
      <c r="L138" s="340"/>
      <c r="M138" s="87">
        <v>91</v>
      </c>
      <c r="N138" s="79">
        <f>D138+M138</f>
        <v>151</v>
      </c>
      <c r="O138" s="339"/>
      <c r="P138" s="340"/>
      <c r="Q138" s="78">
        <v>96</v>
      </c>
      <c r="R138" s="81">
        <f>D138+Q138</f>
        <v>156</v>
      </c>
      <c r="S138" s="339"/>
      <c r="T138" s="340"/>
      <c r="U138" s="78">
        <v>114</v>
      </c>
      <c r="V138" s="81">
        <f>D138+U138</f>
        <v>174</v>
      </c>
      <c r="W138" s="339"/>
      <c r="X138" s="340"/>
      <c r="Y138" s="86">
        <f t="shared" si="4"/>
        <v>810</v>
      </c>
      <c r="Z138" s="87">
        <f>E138+I138+M138+Q138+U138</f>
        <v>510</v>
      </c>
      <c r="AA138" s="88">
        <f>AVERAGE(F138,J138,N138,R138,V138)</f>
        <v>162</v>
      </c>
      <c r="AB138" s="89">
        <f>AVERAGE(F138,J138,N138,R138,V138)-D138</f>
        <v>102</v>
      </c>
      <c r="AC138" s="332"/>
    </row>
    <row r="139" spans="2:29" s="63" customFormat="1" ht="49.5" customHeight="1">
      <c r="B139" s="328" t="s">
        <v>82</v>
      </c>
      <c r="C139" s="329"/>
      <c r="D139" s="64">
        <f>SUM(D140:D142)</f>
        <v>139</v>
      </c>
      <c r="E139" s="110">
        <f>SUM(E140:E142)</f>
        <v>350</v>
      </c>
      <c r="F139" s="93">
        <f>SUM(F140:F142)</f>
        <v>489</v>
      </c>
      <c r="G139" s="93">
        <f>F135</f>
        <v>455</v>
      </c>
      <c r="H139" s="71" t="str">
        <f>B135</f>
        <v>Spordiklubi KNT</v>
      </c>
      <c r="I139" s="65">
        <f>SUM(I140:I142)</f>
        <v>359</v>
      </c>
      <c r="J139" s="93">
        <f>SUM(J140:J142)</f>
        <v>498</v>
      </c>
      <c r="K139" s="93">
        <f>J131</f>
        <v>488</v>
      </c>
      <c r="L139" s="71" t="str">
        <f>B131</f>
        <v>Elion</v>
      </c>
      <c r="M139" s="73">
        <f>SUM(M140:M142)</f>
        <v>422</v>
      </c>
      <c r="N139" s="95">
        <f>SUM(N140:N142)</f>
        <v>561</v>
      </c>
      <c r="O139" s="93">
        <f>N127</f>
        <v>522</v>
      </c>
      <c r="P139" s="71" t="str">
        <f>B127</f>
        <v>Rakvere LV</v>
      </c>
      <c r="Q139" s="72">
        <f>SUM(Q140:Q142)</f>
        <v>355</v>
      </c>
      <c r="R139" s="95">
        <f>SUM(R140:R142)</f>
        <v>494</v>
      </c>
      <c r="S139" s="93">
        <f>R143</f>
        <v>574</v>
      </c>
      <c r="T139" s="71" t="str">
        <f>B143</f>
        <v>Halver Puit</v>
      </c>
      <c r="U139" s="72">
        <f>SUM(U140:U142)</f>
        <v>347</v>
      </c>
      <c r="V139" s="95">
        <f>SUM(V140:V142)</f>
        <v>486</v>
      </c>
      <c r="W139" s="93">
        <f>V147</f>
        <v>536</v>
      </c>
      <c r="X139" s="71" t="str">
        <f>B147</f>
        <v>IsoVent Ehitus</v>
      </c>
      <c r="Y139" s="74">
        <f t="shared" si="4"/>
        <v>2528</v>
      </c>
      <c r="Z139" s="72">
        <f>SUM(Z140:Z142)</f>
        <v>1833</v>
      </c>
      <c r="AA139" s="92">
        <f>AVERAGE(AA140,AA141,AA142)</f>
        <v>168.53333333333333</v>
      </c>
      <c r="AB139" s="76">
        <f>AVERAGE(AB140,AB141,AB142)</f>
        <v>122.2</v>
      </c>
      <c r="AC139" s="330">
        <f>G140+K140+O140+S140+W140</f>
        <v>3</v>
      </c>
    </row>
    <row r="140" spans="2:29" s="63" customFormat="1" ht="17.25" customHeight="1">
      <c r="B140" s="333" t="s">
        <v>161</v>
      </c>
      <c r="C140" s="334"/>
      <c r="D140" s="77">
        <v>60</v>
      </c>
      <c r="E140" s="80">
        <v>71</v>
      </c>
      <c r="F140" s="81">
        <f>D140+E140</f>
        <v>131</v>
      </c>
      <c r="G140" s="335">
        <v>1</v>
      </c>
      <c r="H140" s="336"/>
      <c r="I140" s="80">
        <v>80</v>
      </c>
      <c r="J140" s="79">
        <f>D140+I140</f>
        <v>140</v>
      </c>
      <c r="K140" s="335">
        <v>1</v>
      </c>
      <c r="L140" s="336"/>
      <c r="M140" s="80">
        <v>99</v>
      </c>
      <c r="N140" s="79">
        <f>D140+M140</f>
        <v>159</v>
      </c>
      <c r="O140" s="335">
        <v>1</v>
      </c>
      <c r="P140" s="336"/>
      <c r="Q140" s="78">
        <v>95</v>
      </c>
      <c r="R140" s="81">
        <f>D140+Q140</f>
        <v>155</v>
      </c>
      <c r="S140" s="335">
        <v>0</v>
      </c>
      <c r="T140" s="336"/>
      <c r="U140" s="78">
        <v>98</v>
      </c>
      <c r="V140" s="81">
        <f>D140+U140</f>
        <v>158</v>
      </c>
      <c r="W140" s="335">
        <v>0</v>
      </c>
      <c r="X140" s="336"/>
      <c r="Y140" s="79">
        <f t="shared" si="4"/>
        <v>743</v>
      </c>
      <c r="Z140" s="80">
        <f>E140+I140+M140+Q140+U140</f>
        <v>443</v>
      </c>
      <c r="AA140" s="82">
        <f>AVERAGE(F140,J140,N140,R140,V140)</f>
        <v>148.6</v>
      </c>
      <c r="AB140" s="83">
        <f>AVERAGE(F140,J140,N140,R140,V140)-D140</f>
        <v>88.6</v>
      </c>
      <c r="AC140" s="331"/>
    </row>
    <row r="141" spans="2:29" s="63" customFormat="1" ht="17.25" customHeight="1">
      <c r="B141" s="361" t="s">
        <v>198</v>
      </c>
      <c r="C141" s="362"/>
      <c r="D141" s="77">
        <v>43</v>
      </c>
      <c r="E141" s="98">
        <v>135</v>
      </c>
      <c r="F141" s="81">
        <f>D141+E141</f>
        <v>178</v>
      </c>
      <c r="G141" s="337"/>
      <c r="H141" s="338"/>
      <c r="I141" s="80">
        <v>150</v>
      </c>
      <c r="J141" s="79">
        <f>D141+I141</f>
        <v>193</v>
      </c>
      <c r="K141" s="337"/>
      <c r="L141" s="338"/>
      <c r="M141" s="80">
        <v>136</v>
      </c>
      <c r="N141" s="79">
        <f>D141+M141</f>
        <v>179</v>
      </c>
      <c r="O141" s="337"/>
      <c r="P141" s="338"/>
      <c r="Q141" s="78">
        <v>118</v>
      </c>
      <c r="R141" s="81">
        <f>D141+Q141</f>
        <v>161</v>
      </c>
      <c r="S141" s="337"/>
      <c r="T141" s="338"/>
      <c r="U141" s="78">
        <v>131</v>
      </c>
      <c r="V141" s="81">
        <f>D141+U141</f>
        <v>174</v>
      </c>
      <c r="W141" s="337"/>
      <c r="X141" s="338"/>
      <c r="Y141" s="79">
        <f t="shared" si="4"/>
        <v>885</v>
      </c>
      <c r="Z141" s="80">
        <f>E141+I141+M141+Q141+U141</f>
        <v>670</v>
      </c>
      <c r="AA141" s="82">
        <f>AVERAGE(F141,J141,N141,R141,V141)</f>
        <v>177</v>
      </c>
      <c r="AB141" s="83">
        <f>AVERAGE(F141,J141,N141,R141,V141)-D141</f>
        <v>134</v>
      </c>
      <c r="AC141" s="331"/>
    </row>
    <row r="142" spans="2:29" s="63" customFormat="1" ht="17.25" customHeight="1" thickBot="1">
      <c r="B142" s="341" t="s">
        <v>159</v>
      </c>
      <c r="C142" s="342"/>
      <c r="D142" s="84">
        <v>36</v>
      </c>
      <c r="E142" s="85">
        <v>144</v>
      </c>
      <c r="F142" s="81">
        <f>D142+E142</f>
        <v>180</v>
      </c>
      <c r="G142" s="339"/>
      <c r="H142" s="340"/>
      <c r="I142" s="87">
        <v>129</v>
      </c>
      <c r="J142" s="79">
        <f>D142+I142</f>
        <v>165</v>
      </c>
      <c r="K142" s="339"/>
      <c r="L142" s="340"/>
      <c r="M142" s="87">
        <v>187</v>
      </c>
      <c r="N142" s="79">
        <f>D142+M142</f>
        <v>223</v>
      </c>
      <c r="O142" s="339"/>
      <c r="P142" s="340"/>
      <c r="Q142" s="78">
        <v>142</v>
      </c>
      <c r="R142" s="81">
        <f>D142+Q142</f>
        <v>178</v>
      </c>
      <c r="S142" s="339"/>
      <c r="T142" s="340"/>
      <c r="U142" s="78">
        <v>118</v>
      </c>
      <c r="V142" s="81">
        <f>D142+U142</f>
        <v>154</v>
      </c>
      <c r="W142" s="339"/>
      <c r="X142" s="340"/>
      <c r="Y142" s="86">
        <f t="shared" si="4"/>
        <v>900</v>
      </c>
      <c r="Z142" s="87">
        <f>E142+I142+M142+Q142+U142</f>
        <v>720</v>
      </c>
      <c r="AA142" s="88">
        <f>AVERAGE(F142,J142,N142,R142,V142)</f>
        <v>180</v>
      </c>
      <c r="AB142" s="89">
        <f>AVERAGE(F142,J142,N142,R142,V142)-D142</f>
        <v>144</v>
      </c>
      <c r="AC142" s="332"/>
    </row>
    <row r="143" spans="2:29" s="63" customFormat="1" ht="48.75" customHeight="1">
      <c r="B143" s="328" t="s">
        <v>84</v>
      </c>
      <c r="C143" s="329"/>
      <c r="D143" s="64">
        <f>SUM(D144:D146)</f>
        <v>180</v>
      </c>
      <c r="E143" s="110">
        <f>SUM(E144:E146)</f>
        <v>390</v>
      </c>
      <c r="F143" s="93">
        <f>SUM(F144:F146)</f>
        <v>570</v>
      </c>
      <c r="G143" s="93">
        <f>F131</f>
        <v>558</v>
      </c>
      <c r="H143" s="71" t="str">
        <f>B131</f>
        <v>Elion</v>
      </c>
      <c r="I143" s="65">
        <f>SUM(I144:I146)</f>
        <v>328</v>
      </c>
      <c r="J143" s="93">
        <f>SUM(J144:J146)</f>
        <v>508</v>
      </c>
      <c r="K143" s="93">
        <f>J127</f>
        <v>535</v>
      </c>
      <c r="L143" s="71" t="str">
        <f>B127</f>
        <v>Rakvere LV</v>
      </c>
      <c r="M143" s="73">
        <f>SUM(M144:M146)</f>
        <v>308</v>
      </c>
      <c r="N143" s="93">
        <f>SUM(N144:N146)</f>
        <v>488</v>
      </c>
      <c r="O143" s="93">
        <f>N147</f>
        <v>561</v>
      </c>
      <c r="P143" s="71" t="str">
        <f>B147</f>
        <v>IsoVent Ehitus</v>
      </c>
      <c r="Q143" s="72">
        <f>SUM(Q144:Q146)</f>
        <v>394</v>
      </c>
      <c r="R143" s="94">
        <f>SUM(R144:R146)</f>
        <v>574</v>
      </c>
      <c r="S143" s="93">
        <f>R139</f>
        <v>494</v>
      </c>
      <c r="T143" s="71" t="str">
        <f>B139</f>
        <v>AQVA</v>
      </c>
      <c r="U143" s="72">
        <f>SUM(U144:U146)</f>
        <v>290</v>
      </c>
      <c r="V143" s="94">
        <f>SUM(V144:V146)</f>
        <v>470</v>
      </c>
      <c r="W143" s="93">
        <f>V135</f>
        <v>457</v>
      </c>
      <c r="X143" s="71" t="str">
        <f>B135</f>
        <v>Spordiklubi KNT</v>
      </c>
      <c r="Y143" s="74">
        <f t="shared" si="4"/>
        <v>2610</v>
      </c>
      <c r="Z143" s="72">
        <f>SUM(Z144:Z146)</f>
        <v>1710</v>
      </c>
      <c r="AA143" s="92">
        <f>AVERAGE(AA144,AA145,AA146)</f>
        <v>174</v>
      </c>
      <c r="AB143" s="76">
        <f>AVERAGE(AB144,AB145,AB146)</f>
        <v>114</v>
      </c>
      <c r="AC143" s="330">
        <f>G144+K144+O144+S144+W144</f>
        <v>3</v>
      </c>
    </row>
    <row r="144" spans="2:29" s="63" customFormat="1" ht="17.25" customHeight="1">
      <c r="B144" s="333" t="s">
        <v>190</v>
      </c>
      <c r="C144" s="334"/>
      <c r="D144" s="77">
        <v>60</v>
      </c>
      <c r="E144" s="80">
        <v>100</v>
      </c>
      <c r="F144" s="81">
        <f>D144+E144</f>
        <v>160</v>
      </c>
      <c r="G144" s="335">
        <v>1</v>
      </c>
      <c r="H144" s="336"/>
      <c r="I144" s="80">
        <v>78</v>
      </c>
      <c r="J144" s="79">
        <f>D144+I144</f>
        <v>138</v>
      </c>
      <c r="K144" s="335">
        <v>0</v>
      </c>
      <c r="L144" s="336"/>
      <c r="M144" s="80">
        <v>73</v>
      </c>
      <c r="N144" s="79">
        <f>D144+M144</f>
        <v>133</v>
      </c>
      <c r="O144" s="335">
        <v>0</v>
      </c>
      <c r="P144" s="336"/>
      <c r="Q144" s="78">
        <v>124</v>
      </c>
      <c r="R144" s="81">
        <f>D144+Q144</f>
        <v>184</v>
      </c>
      <c r="S144" s="335">
        <v>1</v>
      </c>
      <c r="T144" s="336"/>
      <c r="U144" s="78">
        <v>69</v>
      </c>
      <c r="V144" s="81">
        <f>D144+U144</f>
        <v>129</v>
      </c>
      <c r="W144" s="335">
        <v>1</v>
      </c>
      <c r="X144" s="336"/>
      <c r="Y144" s="79">
        <f t="shared" si="4"/>
        <v>744</v>
      </c>
      <c r="Z144" s="80">
        <f>E144+I144+M144+Q144+U144</f>
        <v>444</v>
      </c>
      <c r="AA144" s="82">
        <f>AVERAGE(F144,J144,N144,R144,V144)</f>
        <v>148.8</v>
      </c>
      <c r="AB144" s="83">
        <f>AVERAGE(F144,J144,N144,R144,V144)-D144</f>
        <v>88.80000000000001</v>
      </c>
      <c r="AC144" s="331"/>
    </row>
    <row r="145" spans="2:29" s="63" customFormat="1" ht="17.25" customHeight="1">
      <c r="B145" s="373" t="s">
        <v>192</v>
      </c>
      <c r="C145" s="374"/>
      <c r="D145" s="77">
        <v>60</v>
      </c>
      <c r="E145" s="78">
        <v>153</v>
      </c>
      <c r="F145" s="81">
        <f>D145+E145</f>
        <v>213</v>
      </c>
      <c r="G145" s="337"/>
      <c r="H145" s="338"/>
      <c r="I145" s="80">
        <v>96</v>
      </c>
      <c r="J145" s="79">
        <f>D145+I145</f>
        <v>156</v>
      </c>
      <c r="K145" s="337"/>
      <c r="L145" s="338"/>
      <c r="M145" s="80">
        <v>112</v>
      </c>
      <c r="N145" s="79">
        <f>D145+M145</f>
        <v>172</v>
      </c>
      <c r="O145" s="337"/>
      <c r="P145" s="338"/>
      <c r="Q145" s="78">
        <v>139</v>
      </c>
      <c r="R145" s="81">
        <f>D145+Q145</f>
        <v>199</v>
      </c>
      <c r="S145" s="337"/>
      <c r="T145" s="338"/>
      <c r="U145" s="78">
        <v>108</v>
      </c>
      <c r="V145" s="81">
        <f>D145+U145</f>
        <v>168</v>
      </c>
      <c r="W145" s="337"/>
      <c r="X145" s="338"/>
      <c r="Y145" s="79">
        <f t="shared" si="4"/>
        <v>908</v>
      </c>
      <c r="Z145" s="80">
        <f>E145+I145+M145+Q145+U145</f>
        <v>608</v>
      </c>
      <c r="AA145" s="82">
        <f>AVERAGE(F145,J145,N145,R145,V145)</f>
        <v>181.6</v>
      </c>
      <c r="AB145" s="83">
        <f>AVERAGE(F145,J145,N145,R145,V145)-D145</f>
        <v>121.6</v>
      </c>
      <c r="AC145" s="331"/>
    </row>
    <row r="146" spans="2:29" s="63" customFormat="1" ht="17.25" customHeight="1" thickBot="1">
      <c r="B146" s="341" t="s">
        <v>238</v>
      </c>
      <c r="C146" s="342"/>
      <c r="D146" s="77">
        <v>60</v>
      </c>
      <c r="E146" s="85">
        <v>137</v>
      </c>
      <c r="F146" s="81">
        <f>D146+E146</f>
        <v>197</v>
      </c>
      <c r="G146" s="339"/>
      <c r="H146" s="340"/>
      <c r="I146" s="87">
        <v>154</v>
      </c>
      <c r="J146" s="79">
        <f>D146+I146</f>
        <v>214</v>
      </c>
      <c r="K146" s="339"/>
      <c r="L146" s="340"/>
      <c r="M146" s="87">
        <v>123</v>
      </c>
      <c r="N146" s="79">
        <f>D146+M146</f>
        <v>183</v>
      </c>
      <c r="O146" s="339"/>
      <c r="P146" s="340"/>
      <c r="Q146" s="78">
        <v>131</v>
      </c>
      <c r="R146" s="81">
        <f>D146+Q146</f>
        <v>191</v>
      </c>
      <c r="S146" s="339"/>
      <c r="T146" s="340"/>
      <c r="U146" s="78">
        <v>113</v>
      </c>
      <c r="V146" s="81">
        <f>D146+U146</f>
        <v>173</v>
      </c>
      <c r="W146" s="339"/>
      <c r="X146" s="340"/>
      <c r="Y146" s="86">
        <f t="shared" si="4"/>
        <v>958</v>
      </c>
      <c r="Z146" s="87">
        <f>E146+I146+M146+Q146+U146</f>
        <v>658</v>
      </c>
      <c r="AA146" s="88">
        <f>AVERAGE(F146,J146,N146,R146,V146)</f>
        <v>191.6</v>
      </c>
      <c r="AB146" s="89">
        <f>AVERAGE(F146,J146,N146,R146,V146)-D146</f>
        <v>131.6</v>
      </c>
      <c r="AC146" s="332"/>
    </row>
    <row r="147" spans="2:29" s="63" customFormat="1" ht="49.5" customHeight="1">
      <c r="B147" s="328" t="s">
        <v>120</v>
      </c>
      <c r="C147" s="329"/>
      <c r="D147" s="64">
        <f>SUM(D148:D150)</f>
        <v>167</v>
      </c>
      <c r="E147" s="110">
        <f>SUM(E148:E150)</f>
        <v>349</v>
      </c>
      <c r="F147" s="93">
        <f>SUM(F148:F150)</f>
        <v>516</v>
      </c>
      <c r="G147" s="93">
        <f>F127</f>
        <v>483</v>
      </c>
      <c r="H147" s="71" t="str">
        <f>B127</f>
        <v>Rakvere LV</v>
      </c>
      <c r="I147" s="65">
        <f>SUM(I148:I150)</f>
        <v>344</v>
      </c>
      <c r="J147" s="93">
        <f>SUM(J148:J150)</f>
        <v>511</v>
      </c>
      <c r="K147" s="93">
        <f>J135</f>
        <v>537</v>
      </c>
      <c r="L147" s="71" t="str">
        <f>B135</f>
        <v>Spordiklubi KNT</v>
      </c>
      <c r="M147" s="73">
        <f>SUM(M148:M150)</f>
        <v>394</v>
      </c>
      <c r="N147" s="95">
        <f>SUM(N148:N150)</f>
        <v>561</v>
      </c>
      <c r="O147" s="93">
        <f>N143</f>
        <v>488</v>
      </c>
      <c r="P147" s="71" t="str">
        <f>B143</f>
        <v>Halver Puit</v>
      </c>
      <c r="Q147" s="72">
        <f>SUM(Q148:Q150)</f>
        <v>347</v>
      </c>
      <c r="R147" s="95">
        <f>SUM(R148:R150)</f>
        <v>514</v>
      </c>
      <c r="S147" s="93">
        <f>R131</f>
        <v>552</v>
      </c>
      <c r="T147" s="71" t="str">
        <f>B131</f>
        <v>Elion</v>
      </c>
      <c r="U147" s="72">
        <f>SUM(U148:U150)</f>
        <v>369</v>
      </c>
      <c r="V147" s="95">
        <f>SUM(V148:V150)</f>
        <v>536</v>
      </c>
      <c r="W147" s="93">
        <f>V139</f>
        <v>486</v>
      </c>
      <c r="X147" s="71" t="str">
        <f>B139</f>
        <v>AQVA</v>
      </c>
      <c r="Y147" s="74">
        <f t="shared" si="4"/>
        <v>2638</v>
      </c>
      <c r="Z147" s="72">
        <f>SUM(Z148:Z150)</f>
        <v>1803</v>
      </c>
      <c r="AA147" s="92">
        <f>AVERAGE(AA148,AA149,AA150)</f>
        <v>175.86666666666665</v>
      </c>
      <c r="AB147" s="76">
        <f>AVERAGE(AB148,AB149,AB150)</f>
        <v>120.2</v>
      </c>
      <c r="AC147" s="330">
        <f>G148+K148+O148+S148+W148</f>
        <v>3</v>
      </c>
    </row>
    <row r="148" spans="2:29" s="63" customFormat="1" ht="17.25" customHeight="1">
      <c r="B148" s="333" t="s">
        <v>121</v>
      </c>
      <c r="C148" s="334"/>
      <c r="D148" s="77">
        <v>54</v>
      </c>
      <c r="E148" s="78">
        <v>138</v>
      </c>
      <c r="F148" s="81">
        <f>D148+E148</f>
        <v>192</v>
      </c>
      <c r="G148" s="335">
        <v>1</v>
      </c>
      <c r="H148" s="336"/>
      <c r="I148" s="80">
        <v>124</v>
      </c>
      <c r="J148" s="79">
        <f>D148+I148</f>
        <v>178</v>
      </c>
      <c r="K148" s="335">
        <v>0</v>
      </c>
      <c r="L148" s="336"/>
      <c r="M148" s="80">
        <v>166</v>
      </c>
      <c r="N148" s="79">
        <f>D148+M148</f>
        <v>220</v>
      </c>
      <c r="O148" s="335">
        <v>1</v>
      </c>
      <c r="P148" s="336"/>
      <c r="Q148" s="78">
        <v>157</v>
      </c>
      <c r="R148" s="81">
        <f>D148+Q148</f>
        <v>211</v>
      </c>
      <c r="S148" s="335">
        <v>0</v>
      </c>
      <c r="T148" s="336"/>
      <c r="U148" s="78">
        <v>137</v>
      </c>
      <c r="V148" s="81">
        <f>D148+U148</f>
        <v>191</v>
      </c>
      <c r="W148" s="335">
        <v>1</v>
      </c>
      <c r="X148" s="336"/>
      <c r="Y148" s="79">
        <f>F148+J148+N148+R148+V148</f>
        <v>992</v>
      </c>
      <c r="Z148" s="80">
        <f>E148+I148+M148+Q148+U148</f>
        <v>722</v>
      </c>
      <c r="AA148" s="82">
        <f>AVERAGE(F148,J148,N148,R148,V148)</f>
        <v>198.4</v>
      </c>
      <c r="AB148" s="83">
        <f>AVERAGE(F148,J148,N148,R148,V148)-D148</f>
        <v>144.4</v>
      </c>
      <c r="AC148" s="331"/>
    </row>
    <row r="149" spans="2:29" s="63" customFormat="1" ht="17.25" customHeight="1">
      <c r="B149" s="333" t="s">
        <v>202</v>
      </c>
      <c r="C149" s="334"/>
      <c r="D149" s="77">
        <v>60</v>
      </c>
      <c r="E149" s="78">
        <v>90</v>
      </c>
      <c r="F149" s="81">
        <f>D149+E149</f>
        <v>150</v>
      </c>
      <c r="G149" s="337"/>
      <c r="H149" s="338"/>
      <c r="I149" s="80">
        <v>115</v>
      </c>
      <c r="J149" s="79">
        <f>D149+I149</f>
        <v>175</v>
      </c>
      <c r="K149" s="337"/>
      <c r="L149" s="338"/>
      <c r="M149" s="80">
        <v>87</v>
      </c>
      <c r="N149" s="79">
        <f>D149+M149</f>
        <v>147</v>
      </c>
      <c r="O149" s="337"/>
      <c r="P149" s="338"/>
      <c r="Q149" s="78">
        <v>81</v>
      </c>
      <c r="R149" s="81">
        <f>D149+Q149</f>
        <v>141</v>
      </c>
      <c r="S149" s="337"/>
      <c r="T149" s="338"/>
      <c r="U149" s="78">
        <v>122</v>
      </c>
      <c r="V149" s="81">
        <f>D149+U149</f>
        <v>182</v>
      </c>
      <c r="W149" s="337"/>
      <c r="X149" s="338"/>
      <c r="Y149" s="79">
        <f>F149+J149+N149+R149+V149</f>
        <v>795</v>
      </c>
      <c r="Z149" s="80">
        <f>E149+I149+M149+Q149+U149</f>
        <v>495</v>
      </c>
      <c r="AA149" s="82">
        <f>AVERAGE(F149,J149,N149,R149,V149)</f>
        <v>159</v>
      </c>
      <c r="AB149" s="83">
        <f>AVERAGE(F149,J149,N149,R149,V149)-D149</f>
        <v>99</v>
      </c>
      <c r="AC149" s="331"/>
    </row>
    <row r="150" spans="2:29" s="63" customFormat="1" ht="17.25" customHeight="1" thickBot="1">
      <c r="B150" s="341" t="s">
        <v>123</v>
      </c>
      <c r="C150" s="342"/>
      <c r="D150" s="84">
        <v>53</v>
      </c>
      <c r="E150" s="85">
        <v>121</v>
      </c>
      <c r="F150" s="86">
        <f>D150+E150</f>
        <v>174</v>
      </c>
      <c r="G150" s="339"/>
      <c r="H150" s="340"/>
      <c r="I150" s="87">
        <v>105</v>
      </c>
      <c r="J150" s="86">
        <f>D150+I150</f>
        <v>158</v>
      </c>
      <c r="K150" s="339"/>
      <c r="L150" s="340"/>
      <c r="M150" s="87">
        <v>141</v>
      </c>
      <c r="N150" s="86">
        <f>D150+M150</f>
        <v>194</v>
      </c>
      <c r="O150" s="339"/>
      <c r="P150" s="340"/>
      <c r="Q150" s="87">
        <v>109</v>
      </c>
      <c r="R150" s="86">
        <f>D150+Q150</f>
        <v>162</v>
      </c>
      <c r="S150" s="339"/>
      <c r="T150" s="340"/>
      <c r="U150" s="87">
        <v>110</v>
      </c>
      <c r="V150" s="86">
        <f>D150+U150</f>
        <v>163</v>
      </c>
      <c r="W150" s="339"/>
      <c r="X150" s="340"/>
      <c r="Y150" s="86">
        <f>F150+J150+N150+R150+V150</f>
        <v>851</v>
      </c>
      <c r="Z150" s="87">
        <f>E150+I150+M150+Q150+U150</f>
        <v>586</v>
      </c>
      <c r="AA150" s="88">
        <f>AVERAGE(F150,J150,N150,R150,V150)</f>
        <v>170.2</v>
      </c>
      <c r="AB150" s="89">
        <f>AVERAGE(F150,J150,N150,R150,V150)-D150</f>
        <v>117.19999999999999</v>
      </c>
      <c r="AC150" s="332"/>
    </row>
    <row r="151" spans="2:29" s="63" customFormat="1" ht="17.25" customHeight="1">
      <c r="B151" s="99"/>
      <c r="C151" s="99"/>
      <c r="D151" s="100"/>
      <c r="E151" s="101"/>
      <c r="F151" s="102"/>
      <c r="G151" s="103"/>
      <c r="H151" s="103"/>
      <c r="I151" s="101"/>
      <c r="J151" s="102"/>
      <c r="K151" s="103"/>
      <c r="L151" s="103"/>
      <c r="M151" s="101"/>
      <c r="N151" s="102"/>
      <c r="O151" s="103"/>
      <c r="P151" s="103"/>
      <c r="Q151" s="101"/>
      <c r="R151" s="102"/>
      <c r="S151" s="103"/>
      <c r="T151" s="103"/>
      <c r="U151" s="101"/>
      <c r="V151" s="102"/>
      <c r="W151" s="103"/>
      <c r="X151" s="103"/>
      <c r="Y151" s="102"/>
      <c r="Z151" s="113"/>
      <c r="AA151" s="105"/>
      <c r="AB151" s="104"/>
      <c r="AC151" s="106"/>
    </row>
    <row r="152" spans="2:29" ht="27.75" customHeight="1">
      <c r="B152" s="1"/>
      <c r="C152" s="1"/>
      <c r="D152" s="1"/>
      <c r="E152" s="42"/>
      <c r="F152" s="4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7" ht="20.25">
      <c r="B153" s="209"/>
      <c r="C153" s="210"/>
      <c r="D153" s="210"/>
      <c r="E153" s="210"/>
      <c r="F153" s="210"/>
      <c r="G153" s="211"/>
    </row>
  </sheetData>
  <mergeCells count="369">
    <mergeCell ref="AE99:AF99"/>
    <mergeCell ref="B42:C42"/>
    <mergeCell ref="B54:C54"/>
    <mergeCell ref="B77:C77"/>
    <mergeCell ref="B87:C87"/>
    <mergeCell ref="S96:T96"/>
    <mergeCell ref="W96:X96"/>
    <mergeCell ref="B97:C97"/>
    <mergeCell ref="B96:C96"/>
    <mergeCell ref="G96:H96"/>
    <mergeCell ref="B99:C99"/>
    <mergeCell ref="B100:C100"/>
    <mergeCell ref="B101:C101"/>
    <mergeCell ref="B102:C102"/>
    <mergeCell ref="B147:C147"/>
    <mergeCell ref="AC147:AC150"/>
    <mergeCell ref="B148:C148"/>
    <mergeCell ref="G148:H150"/>
    <mergeCell ref="K148:L150"/>
    <mergeCell ref="O148:P150"/>
    <mergeCell ref="S148:T150"/>
    <mergeCell ref="W148:X150"/>
    <mergeCell ref="B149:C149"/>
    <mergeCell ref="B150:C150"/>
    <mergeCell ref="B143:C143"/>
    <mergeCell ref="AC143:AC146"/>
    <mergeCell ref="B144:C144"/>
    <mergeCell ref="G144:H146"/>
    <mergeCell ref="K144:L146"/>
    <mergeCell ref="O144:P146"/>
    <mergeCell ref="S144:T146"/>
    <mergeCell ref="W144:X146"/>
    <mergeCell ref="B145:C145"/>
    <mergeCell ref="B146:C146"/>
    <mergeCell ref="B139:C139"/>
    <mergeCell ref="AC139:AC142"/>
    <mergeCell ref="B140:C140"/>
    <mergeCell ref="G140:H142"/>
    <mergeCell ref="K140:L142"/>
    <mergeCell ref="O140:P142"/>
    <mergeCell ref="S140:T142"/>
    <mergeCell ref="W140:X142"/>
    <mergeCell ref="B141:C141"/>
    <mergeCell ref="B142:C142"/>
    <mergeCell ref="B135:C135"/>
    <mergeCell ref="AC135:AC138"/>
    <mergeCell ref="B136:C136"/>
    <mergeCell ref="G136:H138"/>
    <mergeCell ref="K136:L138"/>
    <mergeCell ref="O136:P138"/>
    <mergeCell ref="S136:T138"/>
    <mergeCell ref="W136:X138"/>
    <mergeCell ref="B137:C137"/>
    <mergeCell ref="B138:C138"/>
    <mergeCell ref="B131:C131"/>
    <mergeCell ref="AC131:AC134"/>
    <mergeCell ref="G132:H134"/>
    <mergeCell ref="K132:L134"/>
    <mergeCell ref="O132:P134"/>
    <mergeCell ref="S132:T134"/>
    <mergeCell ref="W132:X134"/>
    <mergeCell ref="B133:C133"/>
    <mergeCell ref="B134:C134"/>
    <mergeCell ref="B127:C127"/>
    <mergeCell ref="AC127:AC130"/>
    <mergeCell ref="G128:H130"/>
    <mergeCell ref="K128:L130"/>
    <mergeCell ref="O128:P130"/>
    <mergeCell ref="S128:T130"/>
    <mergeCell ref="W128:X130"/>
    <mergeCell ref="B129:C129"/>
    <mergeCell ref="B130:C130"/>
    <mergeCell ref="B128:C128"/>
    <mergeCell ref="S125:T125"/>
    <mergeCell ref="W125:X125"/>
    <mergeCell ref="B126:C126"/>
    <mergeCell ref="G126:H126"/>
    <mergeCell ref="K126:L126"/>
    <mergeCell ref="O126:P126"/>
    <mergeCell ref="S126:T126"/>
    <mergeCell ref="W126:X126"/>
    <mergeCell ref="B125:C125"/>
    <mergeCell ref="G125:H125"/>
    <mergeCell ref="K125:L125"/>
    <mergeCell ref="O125:P125"/>
    <mergeCell ref="B119:C119"/>
    <mergeCell ref="B120:C120"/>
    <mergeCell ref="F123:R124"/>
    <mergeCell ref="W123:Z124"/>
    <mergeCell ref="B115:C115"/>
    <mergeCell ref="B116:C116"/>
    <mergeCell ref="B117:C117"/>
    <mergeCell ref="AC117:AC120"/>
    <mergeCell ref="B118:C118"/>
    <mergeCell ref="G118:H120"/>
    <mergeCell ref="K118:L120"/>
    <mergeCell ref="O118:P120"/>
    <mergeCell ref="S118:T120"/>
    <mergeCell ref="W118:X120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AC105:AC108"/>
    <mergeCell ref="G106:H108"/>
    <mergeCell ref="K106:L108"/>
    <mergeCell ref="O106:P108"/>
    <mergeCell ref="S106:T108"/>
    <mergeCell ref="W106:X108"/>
    <mergeCell ref="B107:C107"/>
    <mergeCell ref="B108:C108"/>
    <mergeCell ref="O102:P104"/>
    <mergeCell ref="S102:T104"/>
    <mergeCell ref="B106:C106"/>
    <mergeCell ref="B103:C103"/>
    <mergeCell ref="B105:C105"/>
    <mergeCell ref="AE103:AF103"/>
    <mergeCell ref="B104:C104"/>
    <mergeCell ref="AC101:AC104"/>
    <mergeCell ref="W102:X104"/>
    <mergeCell ref="K96:L96"/>
    <mergeCell ref="O96:P96"/>
    <mergeCell ref="G102:H104"/>
    <mergeCell ref="K102:L104"/>
    <mergeCell ref="S95:T95"/>
    <mergeCell ref="W95:X95"/>
    <mergeCell ref="AC97:AC100"/>
    <mergeCell ref="B98:C98"/>
    <mergeCell ref="G98:H100"/>
    <mergeCell ref="K98:L100"/>
    <mergeCell ref="O98:P100"/>
    <mergeCell ref="S98:T100"/>
    <mergeCell ref="W98:X100"/>
    <mergeCell ref="B95:C95"/>
    <mergeCell ref="G95:H95"/>
    <mergeCell ref="K95:L95"/>
    <mergeCell ref="O95:P95"/>
    <mergeCell ref="B89:C89"/>
    <mergeCell ref="B90:C90"/>
    <mergeCell ref="F93:R94"/>
    <mergeCell ref="W93:Z94"/>
    <mergeCell ref="AF84:AG84"/>
    <mergeCell ref="B85:C85"/>
    <mergeCell ref="B86:C86"/>
    <mergeCell ref="AC87:AC90"/>
    <mergeCell ref="B88:C88"/>
    <mergeCell ref="G88:H90"/>
    <mergeCell ref="K88:L90"/>
    <mergeCell ref="O88:P90"/>
    <mergeCell ref="S88:T90"/>
    <mergeCell ref="W88:X90"/>
    <mergeCell ref="AF82:AG82"/>
    <mergeCell ref="B83:C83"/>
    <mergeCell ref="AC83:AC86"/>
    <mergeCell ref="AF83:AG83"/>
    <mergeCell ref="B84:C84"/>
    <mergeCell ref="G84:H86"/>
    <mergeCell ref="K84:L86"/>
    <mergeCell ref="O84:P86"/>
    <mergeCell ref="S84:T86"/>
    <mergeCell ref="W84:X86"/>
    <mergeCell ref="B78:C78"/>
    <mergeCell ref="B79:C79"/>
    <mergeCell ref="AC79:AC82"/>
    <mergeCell ref="G80:H82"/>
    <mergeCell ref="K80:L82"/>
    <mergeCell ref="O80:P82"/>
    <mergeCell ref="S80:T82"/>
    <mergeCell ref="W80:X82"/>
    <mergeCell ref="B81:C81"/>
    <mergeCell ref="B82:C82"/>
    <mergeCell ref="B73:C73"/>
    <mergeCell ref="B74:C74"/>
    <mergeCell ref="B75:C75"/>
    <mergeCell ref="AC75:AC78"/>
    <mergeCell ref="B76:C76"/>
    <mergeCell ref="G76:H78"/>
    <mergeCell ref="K76:L78"/>
    <mergeCell ref="O76:P78"/>
    <mergeCell ref="S76:T78"/>
    <mergeCell ref="W76:X78"/>
    <mergeCell ref="B69:C69"/>
    <mergeCell ref="B70:C70"/>
    <mergeCell ref="B71:C71"/>
    <mergeCell ref="AC71:AC74"/>
    <mergeCell ref="B72:C72"/>
    <mergeCell ref="G72:H74"/>
    <mergeCell ref="K72:L74"/>
    <mergeCell ref="O72:P74"/>
    <mergeCell ref="S72:T74"/>
    <mergeCell ref="W72:X74"/>
    <mergeCell ref="S66:T66"/>
    <mergeCell ref="W66:X66"/>
    <mergeCell ref="B67:C67"/>
    <mergeCell ref="AC67:AC70"/>
    <mergeCell ref="B68:C68"/>
    <mergeCell ref="G68:H70"/>
    <mergeCell ref="K68:L70"/>
    <mergeCell ref="O68:P70"/>
    <mergeCell ref="S68:T70"/>
    <mergeCell ref="W68:X70"/>
    <mergeCell ref="B66:C66"/>
    <mergeCell ref="G66:H66"/>
    <mergeCell ref="K66:L66"/>
    <mergeCell ref="O66:P66"/>
    <mergeCell ref="F63:R64"/>
    <mergeCell ref="W63:Z64"/>
    <mergeCell ref="B65:C65"/>
    <mergeCell ref="G65:H65"/>
    <mergeCell ref="K65:L65"/>
    <mergeCell ref="O65:P65"/>
    <mergeCell ref="S65:T65"/>
    <mergeCell ref="W65:X65"/>
    <mergeCell ref="B57:C57"/>
    <mergeCell ref="AC57:AC60"/>
    <mergeCell ref="B58:C58"/>
    <mergeCell ref="G58:H60"/>
    <mergeCell ref="K58:L60"/>
    <mergeCell ref="O58:P60"/>
    <mergeCell ref="S58:T60"/>
    <mergeCell ref="W58:X60"/>
    <mergeCell ref="B59:C59"/>
    <mergeCell ref="B60:C60"/>
    <mergeCell ref="B53:C53"/>
    <mergeCell ref="AC53:AC56"/>
    <mergeCell ref="G54:H56"/>
    <mergeCell ref="K54:L56"/>
    <mergeCell ref="O54:P56"/>
    <mergeCell ref="S54:T56"/>
    <mergeCell ref="W54:X56"/>
    <mergeCell ref="B55:C55"/>
    <mergeCell ref="B56:C56"/>
    <mergeCell ref="B49:C49"/>
    <mergeCell ref="AC49:AC52"/>
    <mergeCell ref="G50:H52"/>
    <mergeCell ref="K50:L52"/>
    <mergeCell ref="O50:P52"/>
    <mergeCell ref="S50:T52"/>
    <mergeCell ref="W50:X52"/>
    <mergeCell ref="B51:C51"/>
    <mergeCell ref="B52:C52"/>
    <mergeCell ref="B44:C44"/>
    <mergeCell ref="B45:C45"/>
    <mergeCell ref="AC45:AC48"/>
    <mergeCell ref="G46:H48"/>
    <mergeCell ref="K46:L48"/>
    <mergeCell ref="O46:P48"/>
    <mergeCell ref="S46:T48"/>
    <mergeCell ref="W46:X48"/>
    <mergeCell ref="B47:C47"/>
    <mergeCell ref="B48:C48"/>
    <mergeCell ref="B39:C39"/>
    <mergeCell ref="B40:C40"/>
    <mergeCell ref="B41:C41"/>
    <mergeCell ref="AC41:AC44"/>
    <mergeCell ref="G42:H44"/>
    <mergeCell ref="K42:L44"/>
    <mergeCell ref="O42:P44"/>
    <mergeCell ref="S42:T44"/>
    <mergeCell ref="W42:X44"/>
    <mergeCell ref="B43:C43"/>
    <mergeCell ref="S36:T36"/>
    <mergeCell ref="W36:X36"/>
    <mergeCell ref="B37:C37"/>
    <mergeCell ref="AC37:AC40"/>
    <mergeCell ref="B38:C38"/>
    <mergeCell ref="G38:H40"/>
    <mergeCell ref="K38:L40"/>
    <mergeCell ref="O38:P40"/>
    <mergeCell ref="S38:T40"/>
    <mergeCell ref="W38:X40"/>
    <mergeCell ref="B36:C36"/>
    <mergeCell ref="G36:H36"/>
    <mergeCell ref="K36:L36"/>
    <mergeCell ref="O36:P36"/>
    <mergeCell ref="F33:R34"/>
    <mergeCell ref="W33:Z34"/>
    <mergeCell ref="B35:C35"/>
    <mergeCell ref="G35:H35"/>
    <mergeCell ref="K35:L35"/>
    <mergeCell ref="O35:P35"/>
    <mergeCell ref="S35:T35"/>
    <mergeCell ref="W35:X35"/>
    <mergeCell ref="B27:C27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B23:C23"/>
    <mergeCell ref="AC23:AC26"/>
    <mergeCell ref="B24:C24"/>
    <mergeCell ref="G24:H26"/>
    <mergeCell ref="K24:L26"/>
    <mergeCell ref="O24:P26"/>
    <mergeCell ref="S24:T26"/>
    <mergeCell ref="W24:X26"/>
    <mergeCell ref="B25:C25"/>
    <mergeCell ref="B26:C26"/>
    <mergeCell ref="B18:C18"/>
    <mergeCell ref="B19:C19"/>
    <mergeCell ref="AC19:AC22"/>
    <mergeCell ref="B20:C20"/>
    <mergeCell ref="G20:H22"/>
    <mergeCell ref="K20:L22"/>
    <mergeCell ref="O20:P22"/>
    <mergeCell ref="S20:T22"/>
    <mergeCell ref="W20:X22"/>
    <mergeCell ref="B22:C22"/>
    <mergeCell ref="B14:C14"/>
    <mergeCell ref="B15:C15"/>
    <mergeCell ref="AC15:AC18"/>
    <mergeCell ref="B16:C16"/>
    <mergeCell ref="G16:H18"/>
    <mergeCell ref="K16:L18"/>
    <mergeCell ref="O16:P18"/>
    <mergeCell ref="S16:T18"/>
    <mergeCell ref="W16:X18"/>
    <mergeCell ref="B17:C17"/>
    <mergeCell ref="B9:C9"/>
    <mergeCell ref="B10:C10"/>
    <mergeCell ref="B11:C11"/>
    <mergeCell ref="AC11:AC14"/>
    <mergeCell ref="G12:H14"/>
    <mergeCell ref="K12:L14"/>
    <mergeCell ref="O12:P14"/>
    <mergeCell ref="S12:T14"/>
    <mergeCell ref="W12:X14"/>
    <mergeCell ref="B13:C13"/>
    <mergeCell ref="S6:T6"/>
    <mergeCell ref="W6:X6"/>
    <mergeCell ref="B7:C7"/>
    <mergeCell ref="AC7:AC10"/>
    <mergeCell ref="B8:C8"/>
    <mergeCell ref="G8:H10"/>
    <mergeCell ref="K8:L10"/>
    <mergeCell ref="O8:P10"/>
    <mergeCell ref="S8:T10"/>
    <mergeCell ref="W8:X10"/>
    <mergeCell ref="B6:C6"/>
    <mergeCell ref="G6:H6"/>
    <mergeCell ref="K6:L6"/>
    <mergeCell ref="O6:P6"/>
    <mergeCell ref="F3:R4"/>
    <mergeCell ref="W3:Z4"/>
    <mergeCell ref="B5:C5"/>
    <mergeCell ref="G5:H5"/>
    <mergeCell ref="K5:L5"/>
    <mergeCell ref="O5:P5"/>
    <mergeCell ref="S5:T5"/>
    <mergeCell ref="W5:X5"/>
  </mergeCells>
  <conditionalFormatting sqref="M144:N146 W106 I128:I130 J128:K128 M114:N116 U24:V26 U20:V22 U16:V18 D98:E100 F98:G98 I98:I100 J98:K98 M98:M100 N98:O98 Q98:Q100 R98:S98 Q106:R108 Q114:R116 E128:E130 Q140:R142 R99:R100 S102 W114 Q102:R104 Q118:R121 Q110:R112 Z118:AA121 M102:N104 G114 Z114:AA116 Z110:AA112 Z102:AA104 S114 Z106:AA108 O114 Z98:AA100 K114 G102 G106 F99:F100 U136:V138 I106:J108 I114:J116 U140:V142 Q148:R151 Q136:R138 W102 I118:J121 U148:V151 O102 D102:F104 K101:K102 Q144:R146 M148:N151 N99:N100 S106 D118:F121 O106 D114:F116 K106 V129:V130 I144:J146 W110 M118:N121 S110 J99:J100 O110 K118 K110 F111:F112 Q132:R134 W118 M106:N108 S118 I110:J112 O118 U144:V146 U132:V134 G118 D128:D129 W144 Z148:AA151 M136:N138 G140 G144 Z144:AA146 Z140:AA142 Z132:AA134 S144 Z136:AA138 Z128:AA130 K144 G132 G136 F129:F130 O132 I136:J138 R129:R130 O144 D136:F138 W132 I148:J151 S132 N128:O128 D140:F142 K131:K132 F128:G128 W136 N129:N130 S136 O148 D144:F146 K136 M128:M130 W140 M132:N134 S140 I132:J134 J129:J130 K140 D148:F151 W148 M140:N142 S148 I140:J142 O136 K148 D132:F134 Q128:Q130 G148 R128:S128 U128:U130 V128:W128 U12:V14 M84:N86 Q28:R31 V9:V10 D106:F108 W46 V98:W98 I68:I70 J68:K68 M50:N52 U42:V44 Q20:R22 D88:F91 U114:V116 U110:V112 U106:V108 D8:E10 F8:G8 I8:I10 J8:K8 M8:M10 N8:O8 Q8:Q10 R8:S8 U8:U10 V8:W8 D38:E40 U80:V82 I38:I40 J38:K38 M38:M40 N38:O38 Q38:Q40 R38:S38 Q46:R48 Q50:R52 E68:E70 Q24:R26 M28:N31 R9:R10 Q12:R14 W24 Z28:AA31 M16:N18 G20 Z24:AA26 Z20:AA22 Z12:AA14 S24 Z16:AA18 O24 Z8:AA10 K24 G12 G16 Q80:R82 U46:V48 I16:J18 I20:J22 D20:F22 U58:V61 Q58:R61 R39:R40 W12 I28:J31 S12 I12:J14 O12 U54:V56 K11:K12 Q42:R44 M54:N56 W16 N9:N10 S16 D28:F31 O16 D12:F14 K16 F9:F10 W20 M12:N14 S20 J9:J10 O20 D16:F18 K20 V39:V40 Q54:R56 W28 M24:N26 S28 I24:J26 O28 D24:F26 K28 U50:V52 G28 M20:N22 W54 Z58:AA61 M42:N44 G50 G54 Z54:AA56 Z50:AA52 Z42:AA44 S54 Z46:AA48 O54 Z38:AA40 K54 G42 G46 F38:G38 J39:J40 I46:J48 I54:J56 U84:V86 U88:V91 Q88:R91 Q76:R78 W42 I58:J61 S42 U76:V78 O42 D42:F44 K41:K42 Q84:R86 M88:N91 N39:N40 S46 D58:F61 O46 D46:F48 K46 V69:V70 I84:J86 W50 M58:N61 S50 I42:J44 O50 D50:F52 K50 U72:V74 Q72:R74 W58 M46:N48 S58 I50:J52 O58 D54:F56 K58 F39:F40 G24 G58 D68:D69 W84 Z88:AA91 M76:N78 G80 G84 Z84:AA86 Z80:AA82 Z72:AA74 S84 Z76:AA78 Z68:AA70 K84 G72 G76 U118:V121 O72 I76:J78 R69:R70 O84 D72:F74 W72 I88:J91 S72 N68:O68 D76:F78 K71:K72 F68:G68 W76 N69:N70 S76 O88 D80:F82 K76 M68:M70 W80 M72:N74 S80 I72:J74 J69:J70 K80 U102:V104 D84:F86 W88 M80:N82 S88 I80:J82 O76 K88 F69:F70 Q68:Q70 G88 R68:S68 U68:U70 V68:W68 Q16:R18 O140 D110:E112 F110:G110 I102:J104 M110:N112 V99:V100 U98:U100 O80 U38:U40 V38:W38 U28:V31">
    <cfRule type="cellIs" priority="1" dxfId="4" operator="between" stopIfTrue="1">
      <formula>200</formula>
      <formula>300</formula>
    </cfRule>
  </conditionalFormatting>
  <conditionalFormatting sqref="AB125:AB151 AB95:AB121 AB65:AB91 AB5:AB31 AB35:AB61">
    <cfRule type="cellIs" priority="2" dxfId="3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G153"/>
  <sheetViews>
    <sheetView zoomScale="67" zoomScaleNormal="67" workbookViewId="0" topLeftCell="A1">
      <selection activeCell="D6" sqref="D6"/>
    </sheetView>
  </sheetViews>
  <sheetFormatPr defaultColWidth="9.140625" defaultRowHeight="12.75"/>
  <cols>
    <col min="1" max="1" width="3.7109375" style="40" customWidth="1"/>
    <col min="2" max="2" width="18.421875" style="40" customWidth="1"/>
    <col min="3" max="3" width="11.57421875" style="40" customWidth="1"/>
    <col min="4" max="4" width="7.7109375" style="40" customWidth="1"/>
    <col min="5" max="5" width="7.140625" style="125" hidden="1" customWidth="1"/>
    <col min="6" max="6" width="7.7109375" style="126" customWidth="1"/>
    <col min="7" max="7" width="7.7109375" style="40" customWidth="1"/>
    <col min="8" max="8" width="7.140625" style="40" customWidth="1"/>
    <col min="9" max="9" width="7.140625" style="40" hidden="1" customWidth="1"/>
    <col min="10" max="10" width="7.140625" style="40" customWidth="1"/>
    <col min="11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8.28125" style="40" customWidth="1"/>
    <col min="21" max="21" width="7.00390625" style="40" hidden="1" customWidth="1"/>
    <col min="22" max="23" width="7.7109375" style="40" customWidth="1"/>
    <col min="24" max="24" width="8.28125" style="40" customWidth="1"/>
    <col min="25" max="25" width="10.7109375" style="40" customWidth="1"/>
    <col min="26" max="26" width="10.421875" style="40" customWidth="1"/>
    <col min="27" max="27" width="12.28125" style="40" customWidth="1"/>
    <col min="28" max="28" width="10.8515625" style="40" customWidth="1"/>
    <col min="29" max="29" width="10.28125" style="40" customWidth="1"/>
    <col min="30" max="16384" width="9.140625" style="40" customWidth="1"/>
  </cols>
  <sheetData>
    <row r="1" spans="2:29" ht="24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8.75" customHeight="1">
      <c r="B2" s="1"/>
      <c r="C2" s="1"/>
      <c r="D2" s="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1.25" customHeight="1">
      <c r="B3" s="233"/>
      <c r="C3" s="1"/>
      <c r="D3" s="1"/>
      <c r="E3" s="42"/>
      <c r="F3" s="358" t="s">
        <v>254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1"/>
      <c r="T3" s="1"/>
      <c r="U3" s="1"/>
      <c r="V3" s="1"/>
      <c r="W3" s="359" t="s">
        <v>59</v>
      </c>
      <c r="X3" s="359"/>
      <c r="Y3" s="359"/>
      <c r="Z3" s="359"/>
      <c r="AA3" s="1"/>
      <c r="AB3" s="1"/>
      <c r="AC3" s="1"/>
    </row>
    <row r="4" spans="2:29" ht="24" customHeight="1" thickBot="1">
      <c r="B4" s="233"/>
      <c r="C4" s="1"/>
      <c r="D4" s="1"/>
      <c r="E4" s="42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"/>
      <c r="T4" s="1"/>
      <c r="U4" s="1"/>
      <c r="V4" s="1"/>
      <c r="W4" s="360"/>
      <c r="X4" s="360"/>
      <c r="Y4" s="360"/>
      <c r="Z4" s="360"/>
      <c r="AA4" s="1"/>
      <c r="AB4" s="1"/>
      <c r="AC4" s="1"/>
    </row>
    <row r="5" spans="2:29" s="44" customFormat="1" ht="17.25" customHeight="1">
      <c r="B5" s="367" t="s">
        <v>1</v>
      </c>
      <c r="C5" s="368"/>
      <c r="D5" s="107" t="s">
        <v>31</v>
      </c>
      <c r="E5" s="45"/>
      <c r="F5" s="46" t="s">
        <v>35</v>
      </c>
      <c r="G5" s="369" t="s">
        <v>36</v>
      </c>
      <c r="H5" s="370"/>
      <c r="I5" s="47"/>
      <c r="J5" s="46" t="s">
        <v>37</v>
      </c>
      <c r="K5" s="369" t="s">
        <v>36</v>
      </c>
      <c r="L5" s="370"/>
      <c r="M5" s="48"/>
      <c r="N5" s="46" t="s">
        <v>38</v>
      </c>
      <c r="O5" s="369" t="s">
        <v>36</v>
      </c>
      <c r="P5" s="370"/>
      <c r="Q5" s="48"/>
      <c r="R5" s="46" t="s">
        <v>39</v>
      </c>
      <c r="S5" s="369" t="s">
        <v>36</v>
      </c>
      <c r="T5" s="370"/>
      <c r="U5" s="49"/>
      <c r="V5" s="46" t="s">
        <v>40</v>
      </c>
      <c r="W5" s="369" t="s">
        <v>36</v>
      </c>
      <c r="X5" s="370"/>
      <c r="Y5" s="46" t="s">
        <v>41</v>
      </c>
      <c r="Z5" s="50"/>
      <c r="AA5" s="108" t="s">
        <v>42</v>
      </c>
      <c r="AB5" s="52" t="s">
        <v>43</v>
      </c>
      <c r="AC5" s="53" t="s">
        <v>41</v>
      </c>
    </row>
    <row r="6" spans="2:29" s="44" customFormat="1" ht="17.25" customHeight="1" thickBot="1">
      <c r="B6" s="365" t="s">
        <v>44</v>
      </c>
      <c r="C6" s="366"/>
      <c r="D6" s="109"/>
      <c r="E6" s="54"/>
      <c r="F6" s="55" t="s">
        <v>45</v>
      </c>
      <c r="G6" s="363" t="s">
        <v>46</v>
      </c>
      <c r="H6" s="364"/>
      <c r="I6" s="56"/>
      <c r="J6" s="55" t="s">
        <v>45</v>
      </c>
      <c r="K6" s="363" t="s">
        <v>46</v>
      </c>
      <c r="L6" s="364"/>
      <c r="M6" s="55"/>
      <c r="N6" s="55" t="s">
        <v>45</v>
      </c>
      <c r="O6" s="363" t="s">
        <v>46</v>
      </c>
      <c r="P6" s="364"/>
      <c r="Q6" s="55"/>
      <c r="R6" s="55" t="s">
        <v>45</v>
      </c>
      <c r="S6" s="363" t="s">
        <v>46</v>
      </c>
      <c r="T6" s="364"/>
      <c r="U6" s="57"/>
      <c r="V6" s="55" t="s">
        <v>45</v>
      </c>
      <c r="W6" s="363" t="s">
        <v>46</v>
      </c>
      <c r="X6" s="364"/>
      <c r="Y6" s="58" t="s">
        <v>45</v>
      </c>
      <c r="Z6" s="59" t="s">
        <v>47</v>
      </c>
      <c r="AA6" s="60" t="s">
        <v>48</v>
      </c>
      <c r="AB6" s="61" t="s">
        <v>49</v>
      </c>
      <c r="AC6" s="62" t="s">
        <v>50</v>
      </c>
    </row>
    <row r="7" spans="2:29" s="63" customFormat="1" ht="49.5" customHeight="1">
      <c r="B7" s="343" t="s">
        <v>65</v>
      </c>
      <c r="C7" s="323"/>
      <c r="D7" s="90">
        <f>SUM(D8:D10)</f>
        <v>46</v>
      </c>
      <c r="E7" s="65">
        <f>SUM(E8:E10)</f>
        <v>539</v>
      </c>
      <c r="F7" s="66">
        <f>SUM(F8:F10)</f>
        <v>585</v>
      </c>
      <c r="G7" s="67">
        <f>F27</f>
        <v>528</v>
      </c>
      <c r="H7" s="68" t="str">
        <f>B27</f>
        <v>Telfer </v>
      </c>
      <c r="I7" s="69">
        <f>SUM(I8:I10)</f>
        <v>544</v>
      </c>
      <c r="J7" s="70">
        <f>SUM(J8:J10)</f>
        <v>590</v>
      </c>
      <c r="K7" s="70">
        <f>J23</f>
        <v>582</v>
      </c>
      <c r="L7" s="71" t="str">
        <f>B23</f>
        <v>Toode</v>
      </c>
      <c r="M7" s="72">
        <f>SUM(M8:M10)</f>
        <v>529</v>
      </c>
      <c r="N7" s="67">
        <f>SUM(N8:N10)</f>
        <v>575</v>
      </c>
      <c r="O7" s="67">
        <f>N19</f>
        <v>572</v>
      </c>
      <c r="P7" s="68" t="str">
        <f>B19</f>
        <v>Wiru Auto</v>
      </c>
      <c r="Q7" s="73">
        <f>SUM(Q8:Q10)</f>
        <v>456</v>
      </c>
      <c r="R7" s="67">
        <f>SUM(R8:R10)</f>
        <v>502</v>
      </c>
      <c r="S7" s="67">
        <f>R15</f>
        <v>587</v>
      </c>
      <c r="T7" s="68" t="str">
        <f>B15</f>
        <v>O Kõrts</v>
      </c>
      <c r="U7" s="73">
        <f>SUM(U8:U10)</f>
        <v>506</v>
      </c>
      <c r="V7" s="67">
        <f>SUM(V8:V10)</f>
        <v>552</v>
      </c>
      <c r="W7" s="67">
        <f>V11</f>
        <v>554</v>
      </c>
      <c r="X7" s="68" t="str">
        <f>B11</f>
        <v>Kunda Trans</v>
      </c>
      <c r="Y7" s="74">
        <f aca="true" t="shared" si="0" ref="Y7:Y27">F7+J7+N7+R7+V7</f>
        <v>2804</v>
      </c>
      <c r="Z7" s="72">
        <f>SUM(Z8:Z10)</f>
        <v>2574</v>
      </c>
      <c r="AA7" s="75">
        <f>AVERAGE(AA8,AA9,AA10)</f>
        <v>186.9333333333333</v>
      </c>
      <c r="AB7" s="76">
        <f>AVERAGE(AB8,AB9,AB10)</f>
        <v>171.6</v>
      </c>
      <c r="AC7" s="330">
        <f>G8+K8+O8+S8+W8</f>
        <v>3</v>
      </c>
    </row>
    <row r="8" spans="2:29" s="63" customFormat="1" ht="16.5" customHeight="1">
      <c r="B8" s="96" t="s">
        <v>97</v>
      </c>
      <c r="C8" s="97"/>
      <c r="D8" s="77">
        <v>0</v>
      </c>
      <c r="E8" s="78">
        <v>238</v>
      </c>
      <c r="F8" s="81">
        <f>D8+E8</f>
        <v>238</v>
      </c>
      <c r="G8" s="335">
        <v>1</v>
      </c>
      <c r="H8" s="336"/>
      <c r="I8" s="80">
        <v>223</v>
      </c>
      <c r="J8" s="79">
        <f>D8+I8</f>
        <v>223</v>
      </c>
      <c r="K8" s="335">
        <v>1</v>
      </c>
      <c r="L8" s="336"/>
      <c r="M8" s="80">
        <v>164</v>
      </c>
      <c r="N8" s="79">
        <f>D8+M8</f>
        <v>164</v>
      </c>
      <c r="O8" s="335">
        <v>1</v>
      </c>
      <c r="P8" s="336"/>
      <c r="Q8" s="80">
        <v>184</v>
      </c>
      <c r="R8" s="81">
        <f>D8+Q8</f>
        <v>184</v>
      </c>
      <c r="S8" s="335">
        <v>0</v>
      </c>
      <c r="T8" s="336"/>
      <c r="U8" s="78">
        <v>172</v>
      </c>
      <c r="V8" s="81">
        <f>D8+U8</f>
        <v>172</v>
      </c>
      <c r="W8" s="335">
        <v>0</v>
      </c>
      <c r="X8" s="336"/>
      <c r="Y8" s="79">
        <f t="shared" si="0"/>
        <v>981</v>
      </c>
      <c r="Z8" s="80">
        <f>E8+I8+M8+Q8+U8</f>
        <v>981</v>
      </c>
      <c r="AA8" s="82">
        <f>AVERAGE(F8,J8,N8,R8,V8)</f>
        <v>196.2</v>
      </c>
      <c r="AB8" s="83">
        <f>AVERAGE(F8,J8,N8,R8,V8)-D8</f>
        <v>196.2</v>
      </c>
      <c r="AC8" s="331"/>
    </row>
    <row r="9" spans="2:29" s="63" customFormat="1" ht="17.25" customHeight="1">
      <c r="B9" s="333" t="s">
        <v>98</v>
      </c>
      <c r="C9" s="334"/>
      <c r="D9" s="77">
        <v>38</v>
      </c>
      <c r="E9" s="78">
        <v>102</v>
      </c>
      <c r="F9" s="81">
        <f>D9+E9</f>
        <v>140</v>
      </c>
      <c r="G9" s="337"/>
      <c r="H9" s="338"/>
      <c r="I9" s="80">
        <v>145</v>
      </c>
      <c r="J9" s="79">
        <f>D9+I9</f>
        <v>183</v>
      </c>
      <c r="K9" s="337"/>
      <c r="L9" s="338"/>
      <c r="M9" s="80">
        <v>181</v>
      </c>
      <c r="N9" s="79">
        <f>D9+M9</f>
        <v>219</v>
      </c>
      <c r="O9" s="337"/>
      <c r="P9" s="338"/>
      <c r="Q9" s="78">
        <v>143</v>
      </c>
      <c r="R9" s="81">
        <f>D9+Q9</f>
        <v>181</v>
      </c>
      <c r="S9" s="337"/>
      <c r="T9" s="338"/>
      <c r="U9" s="78">
        <v>137</v>
      </c>
      <c r="V9" s="81">
        <f>D9+U9</f>
        <v>175</v>
      </c>
      <c r="W9" s="337"/>
      <c r="X9" s="338"/>
      <c r="Y9" s="79">
        <f t="shared" si="0"/>
        <v>898</v>
      </c>
      <c r="Z9" s="80">
        <f>E9+I9+M9+Q9+U9</f>
        <v>708</v>
      </c>
      <c r="AA9" s="82">
        <f>AVERAGE(F9,J9,N9,R9,V9)</f>
        <v>179.6</v>
      </c>
      <c r="AB9" s="83">
        <f>AVERAGE(F9,J9,N9,R9,V9)-D9</f>
        <v>141.6</v>
      </c>
      <c r="AC9" s="331"/>
    </row>
    <row r="10" spans="2:29" s="63" customFormat="1" ht="17.25" customHeight="1" thickBot="1">
      <c r="B10" s="341" t="s">
        <v>105</v>
      </c>
      <c r="C10" s="342"/>
      <c r="D10" s="84">
        <v>8</v>
      </c>
      <c r="E10" s="85">
        <v>199</v>
      </c>
      <c r="F10" s="81">
        <f>D10+E10</f>
        <v>207</v>
      </c>
      <c r="G10" s="339"/>
      <c r="H10" s="340"/>
      <c r="I10" s="87">
        <v>176</v>
      </c>
      <c r="J10" s="79">
        <f>D10+I10</f>
        <v>184</v>
      </c>
      <c r="K10" s="339"/>
      <c r="L10" s="340"/>
      <c r="M10" s="80">
        <v>184</v>
      </c>
      <c r="N10" s="79">
        <f>D10+M10</f>
        <v>192</v>
      </c>
      <c r="O10" s="339"/>
      <c r="P10" s="340"/>
      <c r="Q10" s="78">
        <v>129</v>
      </c>
      <c r="R10" s="86">
        <f>D10+Q10</f>
        <v>137</v>
      </c>
      <c r="S10" s="339"/>
      <c r="T10" s="340"/>
      <c r="U10" s="78">
        <v>197</v>
      </c>
      <c r="V10" s="81">
        <f>D10+U10</f>
        <v>205</v>
      </c>
      <c r="W10" s="339"/>
      <c r="X10" s="340"/>
      <c r="Y10" s="86">
        <f t="shared" si="0"/>
        <v>925</v>
      </c>
      <c r="Z10" s="87">
        <f>E10+I10+M10+Q10+U10</f>
        <v>885</v>
      </c>
      <c r="AA10" s="88">
        <f>AVERAGE(F10,J10,N10,R10,V10)</f>
        <v>185</v>
      </c>
      <c r="AB10" s="89">
        <f>AVERAGE(F10,J10,N10,R10,V10)-D10</f>
        <v>177</v>
      </c>
      <c r="AC10" s="332"/>
    </row>
    <row r="11" spans="2:29" s="63" customFormat="1" ht="49.5" customHeight="1">
      <c r="B11" s="343" t="s">
        <v>78</v>
      </c>
      <c r="C11" s="323"/>
      <c r="D11" s="64">
        <f>SUM(D12:D14)</f>
        <v>52</v>
      </c>
      <c r="E11" s="110">
        <f>SUM(E12:E14)</f>
        <v>521</v>
      </c>
      <c r="F11" s="93">
        <f>SUM(F12:F14)</f>
        <v>573</v>
      </c>
      <c r="G11" s="93">
        <f>F23</f>
        <v>582</v>
      </c>
      <c r="H11" s="71" t="str">
        <f>B23</f>
        <v>Toode</v>
      </c>
      <c r="I11" s="65">
        <f>SUM(I12:I14)</f>
        <v>489</v>
      </c>
      <c r="J11" s="93">
        <f>SUM(J12:J14)</f>
        <v>541</v>
      </c>
      <c r="K11" s="93">
        <f>J19</f>
        <v>585</v>
      </c>
      <c r="L11" s="71" t="str">
        <f>B19</f>
        <v>Wiru Auto</v>
      </c>
      <c r="M11" s="72">
        <f>SUM(M12:M14)</f>
        <v>491</v>
      </c>
      <c r="N11" s="94">
        <f>SUM(N12:N14)</f>
        <v>543</v>
      </c>
      <c r="O11" s="93">
        <f>N15</f>
        <v>644</v>
      </c>
      <c r="P11" s="71" t="str">
        <f>B15</f>
        <v>O Kõrts</v>
      </c>
      <c r="Q11" s="72">
        <f>SUM(Q12:Q14)</f>
        <v>537</v>
      </c>
      <c r="R11" s="67">
        <f>SUM(R12:R14)</f>
        <v>589</v>
      </c>
      <c r="S11" s="93">
        <f>R27</f>
        <v>552</v>
      </c>
      <c r="T11" s="71" t="str">
        <f>B27</f>
        <v>Telfer </v>
      </c>
      <c r="U11" s="72">
        <f>SUM(U12:U14)</f>
        <v>502</v>
      </c>
      <c r="V11" s="95">
        <f>SUM(V12:V14)</f>
        <v>554</v>
      </c>
      <c r="W11" s="93">
        <f>V7</f>
        <v>552</v>
      </c>
      <c r="X11" s="71" t="str">
        <f>B7</f>
        <v>Verx</v>
      </c>
      <c r="Y11" s="74">
        <f>F11+J11+N11+R11+V11</f>
        <v>2800</v>
      </c>
      <c r="Z11" s="72">
        <f>SUM(Z12:Z14)</f>
        <v>2540</v>
      </c>
      <c r="AA11" s="92">
        <f>AVERAGE(AA12,AA13,AA14)</f>
        <v>186.66666666666666</v>
      </c>
      <c r="AB11" s="76">
        <f>AVERAGE(AB12,AB13,AB14)</f>
        <v>169.33333333333334</v>
      </c>
      <c r="AC11" s="330">
        <f>G12+K12+O12+S12+W12</f>
        <v>2</v>
      </c>
    </row>
    <row r="12" spans="2:29" s="63" customFormat="1" ht="17.25" customHeight="1">
      <c r="B12" s="333" t="s">
        <v>142</v>
      </c>
      <c r="C12" s="334"/>
      <c r="D12" s="77">
        <v>44</v>
      </c>
      <c r="E12" s="78">
        <v>127</v>
      </c>
      <c r="F12" s="81">
        <f>D12+E12</f>
        <v>171</v>
      </c>
      <c r="G12" s="335">
        <v>0</v>
      </c>
      <c r="H12" s="336"/>
      <c r="I12" s="80">
        <v>124</v>
      </c>
      <c r="J12" s="79">
        <f>D12+I12</f>
        <v>168</v>
      </c>
      <c r="K12" s="335">
        <v>0</v>
      </c>
      <c r="L12" s="336"/>
      <c r="M12" s="80">
        <v>131</v>
      </c>
      <c r="N12" s="79">
        <f>D12+M12</f>
        <v>175</v>
      </c>
      <c r="O12" s="335">
        <v>0</v>
      </c>
      <c r="P12" s="336"/>
      <c r="Q12" s="78">
        <v>150</v>
      </c>
      <c r="R12" s="81">
        <f>D12+Q12</f>
        <v>194</v>
      </c>
      <c r="S12" s="335">
        <v>1</v>
      </c>
      <c r="T12" s="336"/>
      <c r="U12" s="78">
        <v>130</v>
      </c>
      <c r="V12" s="81">
        <f>D12+U12</f>
        <v>174</v>
      </c>
      <c r="W12" s="335">
        <v>1</v>
      </c>
      <c r="X12" s="336"/>
      <c r="Y12" s="79">
        <f t="shared" si="0"/>
        <v>882</v>
      </c>
      <c r="Z12" s="80">
        <f>E12+I12+M12+Q12+U12</f>
        <v>662</v>
      </c>
      <c r="AA12" s="82">
        <f>AVERAGE(F12,J12,N12,R12,V12)</f>
        <v>176.4</v>
      </c>
      <c r="AB12" s="83">
        <f>AVERAGE(F12,J12,N12,R12,V12)-D12</f>
        <v>132.4</v>
      </c>
      <c r="AC12" s="331"/>
    </row>
    <row r="13" spans="2:29" s="63" customFormat="1" ht="17.25" customHeight="1">
      <c r="B13" s="333" t="s">
        <v>141</v>
      </c>
      <c r="C13" s="334"/>
      <c r="D13" s="77">
        <v>8</v>
      </c>
      <c r="E13" s="78">
        <v>192</v>
      </c>
      <c r="F13" s="81">
        <f>D13+E13</f>
        <v>200</v>
      </c>
      <c r="G13" s="337"/>
      <c r="H13" s="338"/>
      <c r="I13" s="80">
        <v>185</v>
      </c>
      <c r="J13" s="79">
        <f>D13+I13</f>
        <v>193</v>
      </c>
      <c r="K13" s="337"/>
      <c r="L13" s="338"/>
      <c r="M13" s="80">
        <v>139</v>
      </c>
      <c r="N13" s="79">
        <f>D13+M13</f>
        <v>147</v>
      </c>
      <c r="O13" s="337"/>
      <c r="P13" s="338"/>
      <c r="Q13" s="78">
        <v>193</v>
      </c>
      <c r="R13" s="81">
        <f>D13+Q13</f>
        <v>201</v>
      </c>
      <c r="S13" s="337"/>
      <c r="T13" s="338"/>
      <c r="U13" s="78">
        <v>170</v>
      </c>
      <c r="V13" s="81">
        <f>D13+U13</f>
        <v>178</v>
      </c>
      <c r="W13" s="337"/>
      <c r="X13" s="338"/>
      <c r="Y13" s="79">
        <f t="shared" si="0"/>
        <v>919</v>
      </c>
      <c r="Z13" s="80">
        <f>E13+I13+M13+Q13+U13</f>
        <v>879</v>
      </c>
      <c r="AA13" s="82">
        <f>AVERAGE(F13,J13,N13,R13,V13)</f>
        <v>183.8</v>
      </c>
      <c r="AB13" s="83">
        <f>AVERAGE(F13,J13,N13,R13,V13)-D13</f>
        <v>175.8</v>
      </c>
      <c r="AC13" s="331"/>
    </row>
    <row r="14" spans="2:29" s="63" customFormat="1" ht="17.25" customHeight="1" thickBot="1">
      <c r="B14" s="341" t="s">
        <v>140</v>
      </c>
      <c r="C14" s="342"/>
      <c r="D14" s="77">
        <v>0</v>
      </c>
      <c r="E14" s="85">
        <v>202</v>
      </c>
      <c r="F14" s="81">
        <f>D14+E14</f>
        <v>202</v>
      </c>
      <c r="G14" s="339"/>
      <c r="H14" s="340"/>
      <c r="I14" s="87">
        <v>180</v>
      </c>
      <c r="J14" s="79">
        <f>D14+I14</f>
        <v>180</v>
      </c>
      <c r="K14" s="339"/>
      <c r="L14" s="340"/>
      <c r="M14" s="80">
        <v>221</v>
      </c>
      <c r="N14" s="79">
        <f>D14+M14</f>
        <v>221</v>
      </c>
      <c r="O14" s="339"/>
      <c r="P14" s="340"/>
      <c r="Q14" s="78">
        <v>194</v>
      </c>
      <c r="R14" s="81">
        <f>D14+Q14</f>
        <v>194</v>
      </c>
      <c r="S14" s="339"/>
      <c r="T14" s="340"/>
      <c r="U14" s="78">
        <v>202</v>
      </c>
      <c r="V14" s="81">
        <f>D14+U14</f>
        <v>202</v>
      </c>
      <c r="W14" s="339"/>
      <c r="X14" s="340"/>
      <c r="Y14" s="86">
        <f t="shared" si="0"/>
        <v>999</v>
      </c>
      <c r="Z14" s="87">
        <f>E14+I14+M14+Q14+U14</f>
        <v>999</v>
      </c>
      <c r="AA14" s="88">
        <f>AVERAGE(F14,J14,N14,R14,V14)</f>
        <v>199.8</v>
      </c>
      <c r="AB14" s="89">
        <f>AVERAGE(F14,J14,N14,R14,V14)-D14</f>
        <v>199.8</v>
      </c>
      <c r="AC14" s="332"/>
    </row>
    <row r="15" spans="2:29" s="63" customFormat="1" ht="49.5" customHeight="1">
      <c r="B15" s="346" t="s">
        <v>112</v>
      </c>
      <c r="C15" s="347"/>
      <c r="D15" s="64">
        <f>SUM(D16:D18)</f>
        <v>85</v>
      </c>
      <c r="E15" s="110">
        <f>SUM(E16:E18)</f>
        <v>399</v>
      </c>
      <c r="F15" s="93">
        <f>SUM(F16:F18)</f>
        <v>484</v>
      </c>
      <c r="G15" s="93">
        <f>F19</f>
        <v>538</v>
      </c>
      <c r="H15" s="71" t="str">
        <f>B19</f>
        <v>Wiru Auto</v>
      </c>
      <c r="I15" s="65">
        <f>SUM(I16:I18)</f>
        <v>499</v>
      </c>
      <c r="J15" s="93">
        <f>SUM(J16:J18)</f>
        <v>584</v>
      </c>
      <c r="K15" s="93">
        <f>J27</f>
        <v>550</v>
      </c>
      <c r="L15" s="71" t="str">
        <f>B27</f>
        <v>Telfer </v>
      </c>
      <c r="M15" s="72">
        <f>SUM(M16:M18)</f>
        <v>559</v>
      </c>
      <c r="N15" s="94">
        <f>SUM(N16:N18)</f>
        <v>644</v>
      </c>
      <c r="O15" s="93">
        <f>N11</f>
        <v>543</v>
      </c>
      <c r="P15" s="71" t="str">
        <f>B11</f>
        <v>Kunda Trans</v>
      </c>
      <c r="Q15" s="72">
        <f>SUM(Q16:Q18)</f>
        <v>502</v>
      </c>
      <c r="R15" s="95">
        <f>SUM(R16:R18)</f>
        <v>587</v>
      </c>
      <c r="S15" s="93">
        <f>R7</f>
        <v>502</v>
      </c>
      <c r="T15" s="71" t="str">
        <f>B7</f>
        <v>Verx</v>
      </c>
      <c r="U15" s="72">
        <f>SUM(U16:U18)</f>
        <v>421</v>
      </c>
      <c r="V15" s="94">
        <f>SUM(V16:V18)</f>
        <v>506</v>
      </c>
      <c r="W15" s="93">
        <f>V23</f>
        <v>521</v>
      </c>
      <c r="X15" s="71" t="str">
        <f>B23</f>
        <v>Toode</v>
      </c>
      <c r="Y15" s="74">
        <f t="shared" si="0"/>
        <v>2805</v>
      </c>
      <c r="Z15" s="72">
        <f>SUM(Z16:Z18)</f>
        <v>2380</v>
      </c>
      <c r="AA15" s="92">
        <f>AVERAGE(AA16,AA17,AA18)</f>
        <v>187</v>
      </c>
      <c r="AB15" s="76">
        <f>AVERAGE(AB16,AB17,AB18)</f>
        <v>158.66666666666669</v>
      </c>
      <c r="AC15" s="330">
        <f>G16+K16+O16+S16+W16</f>
        <v>3</v>
      </c>
    </row>
    <row r="16" spans="2:29" s="63" customFormat="1" ht="17.25" customHeight="1">
      <c r="B16" s="348" t="s">
        <v>110</v>
      </c>
      <c r="C16" s="349"/>
      <c r="D16" s="77">
        <v>34</v>
      </c>
      <c r="E16" s="78">
        <v>133</v>
      </c>
      <c r="F16" s="81">
        <f>D16+E16</f>
        <v>167</v>
      </c>
      <c r="G16" s="335">
        <v>0</v>
      </c>
      <c r="H16" s="336"/>
      <c r="I16" s="80">
        <v>165</v>
      </c>
      <c r="J16" s="79">
        <f>D16+I16</f>
        <v>199</v>
      </c>
      <c r="K16" s="335">
        <v>1</v>
      </c>
      <c r="L16" s="336"/>
      <c r="M16" s="80">
        <v>147</v>
      </c>
      <c r="N16" s="79">
        <f>D16+M16</f>
        <v>181</v>
      </c>
      <c r="O16" s="335">
        <v>1</v>
      </c>
      <c r="P16" s="336"/>
      <c r="Q16" s="78">
        <v>148</v>
      </c>
      <c r="R16" s="81">
        <f>D16+Q16</f>
        <v>182</v>
      </c>
      <c r="S16" s="335">
        <v>1</v>
      </c>
      <c r="T16" s="336"/>
      <c r="U16" s="78">
        <v>144</v>
      </c>
      <c r="V16" s="81">
        <f>D16+U16</f>
        <v>178</v>
      </c>
      <c r="W16" s="335">
        <v>0</v>
      </c>
      <c r="X16" s="336"/>
      <c r="Y16" s="79">
        <f t="shared" si="0"/>
        <v>907</v>
      </c>
      <c r="Z16" s="80">
        <f>E16+I16+M16+Q16+U16</f>
        <v>737</v>
      </c>
      <c r="AA16" s="82">
        <f>AVERAGE(F16,J16,N16,R16,V16)</f>
        <v>181.4</v>
      </c>
      <c r="AB16" s="83">
        <f>AVERAGE(F16,J16,N16,R16,V16)-D16</f>
        <v>147.4</v>
      </c>
      <c r="AC16" s="331"/>
    </row>
    <row r="17" spans="2:29" s="63" customFormat="1" ht="17.25" customHeight="1">
      <c r="B17" s="122" t="s">
        <v>111</v>
      </c>
      <c r="C17" s="123"/>
      <c r="D17" s="111">
        <v>37</v>
      </c>
      <c r="E17" s="78">
        <v>149</v>
      </c>
      <c r="F17" s="81">
        <f>D17+E17</f>
        <v>186</v>
      </c>
      <c r="G17" s="337"/>
      <c r="H17" s="338"/>
      <c r="I17" s="80">
        <v>155</v>
      </c>
      <c r="J17" s="79">
        <f>D17+I17</f>
        <v>192</v>
      </c>
      <c r="K17" s="337"/>
      <c r="L17" s="338"/>
      <c r="M17" s="80">
        <v>158</v>
      </c>
      <c r="N17" s="79">
        <f>D17+M17</f>
        <v>195</v>
      </c>
      <c r="O17" s="337"/>
      <c r="P17" s="338"/>
      <c r="Q17" s="78">
        <v>143</v>
      </c>
      <c r="R17" s="81">
        <f>D17+Q17</f>
        <v>180</v>
      </c>
      <c r="S17" s="337"/>
      <c r="T17" s="338"/>
      <c r="U17" s="78">
        <v>119</v>
      </c>
      <c r="V17" s="81">
        <f>D17+U17</f>
        <v>156</v>
      </c>
      <c r="W17" s="337"/>
      <c r="X17" s="338"/>
      <c r="Y17" s="79">
        <f t="shared" si="0"/>
        <v>909</v>
      </c>
      <c r="Z17" s="80">
        <f>E17+I17+M17+Q17+U17</f>
        <v>724</v>
      </c>
      <c r="AA17" s="82">
        <f>AVERAGE(F17,J17,N17,R17,V17)</f>
        <v>181.8</v>
      </c>
      <c r="AB17" s="83">
        <f>AVERAGE(F17,J17,N17,R17,V17)-D17</f>
        <v>144.8</v>
      </c>
      <c r="AC17" s="331"/>
    </row>
    <row r="18" spans="2:29" s="63" customFormat="1" ht="17.25" customHeight="1" thickBot="1">
      <c r="B18" s="350" t="s">
        <v>109</v>
      </c>
      <c r="C18" s="351"/>
      <c r="D18" s="84">
        <v>14</v>
      </c>
      <c r="E18" s="85">
        <v>117</v>
      </c>
      <c r="F18" s="81">
        <f>D18+E18</f>
        <v>131</v>
      </c>
      <c r="G18" s="339"/>
      <c r="H18" s="340"/>
      <c r="I18" s="87">
        <v>179</v>
      </c>
      <c r="J18" s="79">
        <f>D18+I18</f>
        <v>193</v>
      </c>
      <c r="K18" s="339"/>
      <c r="L18" s="340"/>
      <c r="M18" s="87">
        <v>254</v>
      </c>
      <c r="N18" s="79">
        <f>D18+M18</f>
        <v>268</v>
      </c>
      <c r="O18" s="339"/>
      <c r="P18" s="340"/>
      <c r="Q18" s="78">
        <v>211</v>
      </c>
      <c r="R18" s="81">
        <f>D18+Q18</f>
        <v>225</v>
      </c>
      <c r="S18" s="339"/>
      <c r="T18" s="340"/>
      <c r="U18" s="78">
        <v>158</v>
      </c>
      <c r="V18" s="81">
        <f>D18+U18</f>
        <v>172</v>
      </c>
      <c r="W18" s="339"/>
      <c r="X18" s="340"/>
      <c r="Y18" s="86">
        <f t="shared" si="0"/>
        <v>989</v>
      </c>
      <c r="Z18" s="87">
        <f>E18+I18+M18+Q18+U18</f>
        <v>919</v>
      </c>
      <c r="AA18" s="88">
        <f>AVERAGE(F18,J18,N18,R18,V18)</f>
        <v>197.8</v>
      </c>
      <c r="AB18" s="89">
        <f>AVERAGE(F18,J18,N18,R18,V18)-D18</f>
        <v>183.8</v>
      </c>
      <c r="AC18" s="332"/>
    </row>
    <row r="19" spans="2:29" s="63" customFormat="1" ht="49.5" customHeight="1">
      <c r="B19" s="343" t="s">
        <v>75</v>
      </c>
      <c r="C19" s="323"/>
      <c r="D19" s="64">
        <f>SUM(D20:D22)</f>
        <v>96</v>
      </c>
      <c r="E19" s="110">
        <f>SUM(E20:E22)</f>
        <v>442</v>
      </c>
      <c r="F19" s="93">
        <f>SUM(F20:F22)</f>
        <v>538</v>
      </c>
      <c r="G19" s="93">
        <f>F15</f>
        <v>484</v>
      </c>
      <c r="H19" s="71" t="str">
        <f>B15</f>
        <v>O Kõrts</v>
      </c>
      <c r="I19" s="112">
        <f>SUM(I20:I22)</f>
        <v>489</v>
      </c>
      <c r="J19" s="93">
        <f>SUM(J20:J22)</f>
        <v>585</v>
      </c>
      <c r="K19" s="93">
        <f>J11</f>
        <v>541</v>
      </c>
      <c r="L19" s="71" t="str">
        <f>B11</f>
        <v>Kunda Trans</v>
      </c>
      <c r="M19" s="73">
        <f>SUM(M20:M22)</f>
        <v>476</v>
      </c>
      <c r="N19" s="95">
        <f>SUM(N20:N22)</f>
        <v>572</v>
      </c>
      <c r="O19" s="93">
        <f>N7</f>
        <v>575</v>
      </c>
      <c r="P19" s="71" t="str">
        <f>B7</f>
        <v>Verx</v>
      </c>
      <c r="Q19" s="72">
        <f>SUM(Q20:Q22)</f>
        <v>520</v>
      </c>
      <c r="R19" s="95">
        <f>SUM(R20:R22)</f>
        <v>616</v>
      </c>
      <c r="S19" s="93">
        <f>R23</f>
        <v>687</v>
      </c>
      <c r="T19" s="71" t="str">
        <f>B23</f>
        <v>Toode</v>
      </c>
      <c r="U19" s="72">
        <f>SUM(U20:U22)</f>
        <v>506</v>
      </c>
      <c r="V19" s="95">
        <f>SUM(V20:V22)</f>
        <v>602</v>
      </c>
      <c r="W19" s="93">
        <f>V27</f>
        <v>569</v>
      </c>
      <c r="X19" s="71" t="str">
        <f>B27</f>
        <v>Telfer </v>
      </c>
      <c r="Y19" s="74">
        <f t="shared" si="0"/>
        <v>2913</v>
      </c>
      <c r="Z19" s="72">
        <f>SUM(Z20:Z22)</f>
        <v>2433</v>
      </c>
      <c r="AA19" s="92">
        <f>AVERAGE(AA20,AA21,AA22)</f>
        <v>194.20000000000002</v>
      </c>
      <c r="AB19" s="76">
        <f>AVERAGE(AB20,AB21,AB22)</f>
        <v>162.20000000000002</v>
      </c>
      <c r="AC19" s="330">
        <f>G20+K20+O20+S20+W20</f>
        <v>3</v>
      </c>
    </row>
    <row r="20" spans="2:29" s="63" customFormat="1" ht="17.25" customHeight="1">
      <c r="B20" s="333" t="s">
        <v>157</v>
      </c>
      <c r="C20" s="334"/>
      <c r="D20" s="77">
        <v>41</v>
      </c>
      <c r="E20" s="80">
        <v>156</v>
      </c>
      <c r="F20" s="81">
        <f>D20+E20</f>
        <v>197</v>
      </c>
      <c r="G20" s="335">
        <v>1</v>
      </c>
      <c r="H20" s="336"/>
      <c r="I20" s="80">
        <v>158</v>
      </c>
      <c r="J20" s="79">
        <f>D20+I20</f>
        <v>199</v>
      </c>
      <c r="K20" s="335">
        <v>1</v>
      </c>
      <c r="L20" s="336"/>
      <c r="M20" s="80">
        <v>108</v>
      </c>
      <c r="N20" s="79">
        <f>D20+M20</f>
        <v>149</v>
      </c>
      <c r="O20" s="335">
        <v>0</v>
      </c>
      <c r="P20" s="336"/>
      <c r="Q20" s="78">
        <v>147</v>
      </c>
      <c r="R20" s="81">
        <f>D20+Q20</f>
        <v>188</v>
      </c>
      <c r="S20" s="335">
        <v>0</v>
      </c>
      <c r="T20" s="336"/>
      <c r="U20" s="78">
        <v>150</v>
      </c>
      <c r="V20" s="81">
        <f>D20+U20</f>
        <v>191</v>
      </c>
      <c r="W20" s="335">
        <v>1</v>
      </c>
      <c r="X20" s="336"/>
      <c r="Y20" s="79">
        <f t="shared" si="0"/>
        <v>924</v>
      </c>
      <c r="Z20" s="80">
        <f>E20+I20+M20+Q20+U20</f>
        <v>719</v>
      </c>
      <c r="AA20" s="82">
        <f>AVERAGE(F20,J20,N20,R20,V20)</f>
        <v>184.8</v>
      </c>
      <c r="AB20" s="83">
        <f>AVERAGE(F20,J20,N20,R20,V20)-D20</f>
        <v>143.8</v>
      </c>
      <c r="AC20" s="331"/>
    </row>
    <row r="21" spans="2:29" s="63" customFormat="1" ht="17.25" customHeight="1">
      <c r="B21" s="333" t="s">
        <v>156</v>
      </c>
      <c r="C21" s="334"/>
      <c r="D21" s="77">
        <v>34</v>
      </c>
      <c r="E21" s="98">
        <v>133</v>
      </c>
      <c r="F21" s="81">
        <f>D21+E21</f>
        <v>167</v>
      </c>
      <c r="G21" s="337"/>
      <c r="H21" s="338"/>
      <c r="I21" s="80">
        <v>176</v>
      </c>
      <c r="J21" s="79">
        <f>D21+I21</f>
        <v>210</v>
      </c>
      <c r="K21" s="337"/>
      <c r="L21" s="338"/>
      <c r="M21" s="80">
        <v>190</v>
      </c>
      <c r="N21" s="79">
        <f>D21+M21</f>
        <v>224</v>
      </c>
      <c r="O21" s="337"/>
      <c r="P21" s="338"/>
      <c r="Q21" s="78">
        <v>220</v>
      </c>
      <c r="R21" s="81">
        <f>D21+Q21</f>
        <v>254</v>
      </c>
      <c r="S21" s="337"/>
      <c r="T21" s="338"/>
      <c r="U21" s="78">
        <v>188</v>
      </c>
      <c r="V21" s="81">
        <f>D21+U21</f>
        <v>222</v>
      </c>
      <c r="W21" s="337"/>
      <c r="X21" s="338"/>
      <c r="Y21" s="79">
        <f t="shared" si="0"/>
        <v>1077</v>
      </c>
      <c r="Z21" s="80">
        <f>E21+I21+M21+Q21+U21</f>
        <v>907</v>
      </c>
      <c r="AA21" s="82">
        <f>AVERAGE(F21,J21,N21,R21,V21)</f>
        <v>215.4</v>
      </c>
      <c r="AB21" s="83">
        <f>AVERAGE(F21,J21,N21,R21,V21)-D21</f>
        <v>181.4</v>
      </c>
      <c r="AC21" s="331"/>
    </row>
    <row r="22" spans="2:29" s="63" customFormat="1" ht="17.25" customHeight="1" thickBot="1">
      <c r="B22" s="341" t="s">
        <v>158</v>
      </c>
      <c r="C22" s="342"/>
      <c r="D22" s="84">
        <v>21</v>
      </c>
      <c r="E22" s="85">
        <v>153</v>
      </c>
      <c r="F22" s="81">
        <f>D22+E22</f>
        <v>174</v>
      </c>
      <c r="G22" s="339"/>
      <c r="H22" s="340"/>
      <c r="I22" s="87">
        <v>155</v>
      </c>
      <c r="J22" s="79">
        <f>D22+I22</f>
        <v>176</v>
      </c>
      <c r="K22" s="339"/>
      <c r="L22" s="340"/>
      <c r="M22" s="87">
        <v>178</v>
      </c>
      <c r="N22" s="79">
        <f>D22+M22</f>
        <v>199</v>
      </c>
      <c r="O22" s="339"/>
      <c r="P22" s="340"/>
      <c r="Q22" s="78">
        <v>153</v>
      </c>
      <c r="R22" s="81">
        <f>D22+Q22</f>
        <v>174</v>
      </c>
      <c r="S22" s="339"/>
      <c r="T22" s="340"/>
      <c r="U22" s="78">
        <v>168</v>
      </c>
      <c r="V22" s="81">
        <f>D22+U22</f>
        <v>189</v>
      </c>
      <c r="W22" s="339"/>
      <c r="X22" s="340"/>
      <c r="Y22" s="86">
        <f t="shared" si="0"/>
        <v>912</v>
      </c>
      <c r="Z22" s="87">
        <f>E22+I22+M22+Q22+U22</f>
        <v>807</v>
      </c>
      <c r="AA22" s="88">
        <f>AVERAGE(F22,J22,N22,R22,V22)</f>
        <v>182.4</v>
      </c>
      <c r="AB22" s="89">
        <f>AVERAGE(F22,J22,N22,R22,V22)-D22</f>
        <v>161.4</v>
      </c>
      <c r="AC22" s="332"/>
    </row>
    <row r="23" spans="2:29" s="63" customFormat="1" ht="49.5" customHeight="1">
      <c r="B23" s="343" t="s">
        <v>74</v>
      </c>
      <c r="C23" s="323"/>
      <c r="D23" s="64">
        <f>SUM(D24:D26)</f>
        <v>48</v>
      </c>
      <c r="E23" s="110">
        <f>SUM(E24:E26)</f>
        <v>534</v>
      </c>
      <c r="F23" s="93">
        <f>SUM(F24:F26)</f>
        <v>582</v>
      </c>
      <c r="G23" s="93">
        <f>F11</f>
        <v>573</v>
      </c>
      <c r="H23" s="71" t="str">
        <f>B11</f>
        <v>Kunda Trans</v>
      </c>
      <c r="I23" s="65">
        <f>SUM(I24:I26)</f>
        <v>534</v>
      </c>
      <c r="J23" s="93">
        <f>SUM(J24:J26)</f>
        <v>582</v>
      </c>
      <c r="K23" s="93">
        <f>J7</f>
        <v>590</v>
      </c>
      <c r="L23" s="71" t="str">
        <f>B7</f>
        <v>Verx</v>
      </c>
      <c r="M23" s="73">
        <f>SUM(M24:M26)</f>
        <v>502</v>
      </c>
      <c r="N23" s="94">
        <f>SUM(N24:N26)</f>
        <v>550</v>
      </c>
      <c r="O23" s="93">
        <f>N27</f>
        <v>557</v>
      </c>
      <c r="P23" s="71" t="str">
        <f>B27</f>
        <v>Telfer </v>
      </c>
      <c r="Q23" s="72">
        <f>SUM(Q24:Q26)</f>
        <v>639</v>
      </c>
      <c r="R23" s="94">
        <f>SUM(R24:R26)</f>
        <v>687</v>
      </c>
      <c r="S23" s="93">
        <f>R19</f>
        <v>616</v>
      </c>
      <c r="T23" s="71" t="str">
        <f>B19</f>
        <v>Wiru Auto</v>
      </c>
      <c r="U23" s="72">
        <f>SUM(U24:U26)</f>
        <v>473</v>
      </c>
      <c r="V23" s="94">
        <f>SUM(V24:V26)</f>
        <v>521</v>
      </c>
      <c r="W23" s="93">
        <f>V15</f>
        <v>506</v>
      </c>
      <c r="X23" s="71" t="str">
        <f>B15</f>
        <v>O Kõrts</v>
      </c>
      <c r="Y23" s="74">
        <f t="shared" si="0"/>
        <v>2922</v>
      </c>
      <c r="Z23" s="72">
        <f>SUM(Z24:Z26)</f>
        <v>2682</v>
      </c>
      <c r="AA23" s="92">
        <f>AVERAGE(AA24,AA25,AA26)</f>
        <v>194.79999999999998</v>
      </c>
      <c r="AB23" s="76">
        <f>AVERAGE(AB24,AB25,AB26)</f>
        <v>178.79999999999998</v>
      </c>
      <c r="AC23" s="330">
        <f>G24+K24+O24+S24+W24</f>
        <v>3</v>
      </c>
    </row>
    <row r="24" spans="2:29" s="63" customFormat="1" ht="17.25" customHeight="1">
      <c r="B24" s="96" t="s">
        <v>212</v>
      </c>
      <c r="C24" s="97"/>
      <c r="D24" s="77">
        <v>12</v>
      </c>
      <c r="E24" s="80">
        <v>141</v>
      </c>
      <c r="F24" s="81">
        <f>D24+E24</f>
        <v>153</v>
      </c>
      <c r="G24" s="335">
        <v>1</v>
      </c>
      <c r="H24" s="336"/>
      <c r="I24" s="80">
        <v>165</v>
      </c>
      <c r="J24" s="79">
        <f>D24+I24</f>
        <v>177</v>
      </c>
      <c r="K24" s="335">
        <v>0</v>
      </c>
      <c r="L24" s="336"/>
      <c r="M24" s="80">
        <v>149</v>
      </c>
      <c r="N24" s="79">
        <f>D24+M24</f>
        <v>161</v>
      </c>
      <c r="O24" s="335">
        <v>0</v>
      </c>
      <c r="P24" s="336"/>
      <c r="Q24" s="78">
        <v>214</v>
      </c>
      <c r="R24" s="81">
        <f>D24+Q24</f>
        <v>226</v>
      </c>
      <c r="S24" s="335">
        <v>1</v>
      </c>
      <c r="T24" s="336"/>
      <c r="U24" s="78">
        <v>139</v>
      </c>
      <c r="V24" s="81">
        <f>D24+U24</f>
        <v>151</v>
      </c>
      <c r="W24" s="335">
        <v>1</v>
      </c>
      <c r="X24" s="336"/>
      <c r="Y24" s="79">
        <f t="shared" si="0"/>
        <v>868</v>
      </c>
      <c r="Z24" s="80">
        <f>E24+I24+M24+Q24+U24</f>
        <v>808</v>
      </c>
      <c r="AA24" s="82">
        <f>AVERAGE(F24,J24,N24,R24,V24)</f>
        <v>173.6</v>
      </c>
      <c r="AB24" s="83">
        <f>AVERAGE(F24,J24,N24,R24,V24)-D24</f>
        <v>161.6</v>
      </c>
      <c r="AC24" s="331"/>
    </row>
    <row r="25" spans="2:29" s="63" customFormat="1" ht="17.25" customHeight="1">
      <c r="B25" s="333" t="s">
        <v>146</v>
      </c>
      <c r="C25" s="334"/>
      <c r="D25" s="77">
        <v>17</v>
      </c>
      <c r="E25" s="78">
        <v>170</v>
      </c>
      <c r="F25" s="81">
        <f>D25+E25</f>
        <v>187</v>
      </c>
      <c r="G25" s="337"/>
      <c r="H25" s="338"/>
      <c r="I25" s="80">
        <v>182</v>
      </c>
      <c r="J25" s="79">
        <f>D25+I25</f>
        <v>199</v>
      </c>
      <c r="K25" s="337"/>
      <c r="L25" s="338"/>
      <c r="M25" s="80">
        <v>169</v>
      </c>
      <c r="N25" s="79">
        <f>D25+M25</f>
        <v>186</v>
      </c>
      <c r="O25" s="337"/>
      <c r="P25" s="338"/>
      <c r="Q25" s="78">
        <v>201</v>
      </c>
      <c r="R25" s="81">
        <f>D25+Q25</f>
        <v>218</v>
      </c>
      <c r="S25" s="337"/>
      <c r="T25" s="338"/>
      <c r="U25" s="78">
        <v>166</v>
      </c>
      <c r="V25" s="81">
        <f>D25+U25</f>
        <v>183</v>
      </c>
      <c r="W25" s="337"/>
      <c r="X25" s="338"/>
      <c r="Y25" s="79">
        <f t="shared" si="0"/>
        <v>973</v>
      </c>
      <c r="Z25" s="80">
        <f>E25+I25+M25+Q25+U25</f>
        <v>888</v>
      </c>
      <c r="AA25" s="82">
        <f>AVERAGE(F25,J25,N25,R25,V25)</f>
        <v>194.6</v>
      </c>
      <c r="AB25" s="83">
        <f>AVERAGE(F25,J25,N25,R25,V25)-D25</f>
        <v>177.6</v>
      </c>
      <c r="AC25" s="331"/>
    </row>
    <row r="26" spans="2:29" s="63" customFormat="1" ht="17.25" customHeight="1" thickBot="1">
      <c r="B26" s="341" t="s">
        <v>145</v>
      </c>
      <c r="C26" s="342"/>
      <c r="D26" s="84">
        <v>19</v>
      </c>
      <c r="E26" s="85">
        <v>223</v>
      </c>
      <c r="F26" s="81">
        <f>D26+E26</f>
        <v>242</v>
      </c>
      <c r="G26" s="339"/>
      <c r="H26" s="340"/>
      <c r="I26" s="87">
        <v>187</v>
      </c>
      <c r="J26" s="79">
        <f>D26+I26</f>
        <v>206</v>
      </c>
      <c r="K26" s="339"/>
      <c r="L26" s="340"/>
      <c r="M26" s="87">
        <v>184</v>
      </c>
      <c r="N26" s="79">
        <f>D26+M26</f>
        <v>203</v>
      </c>
      <c r="O26" s="339"/>
      <c r="P26" s="340"/>
      <c r="Q26" s="78">
        <v>224</v>
      </c>
      <c r="R26" s="81">
        <f>D26+Q26</f>
        <v>243</v>
      </c>
      <c r="S26" s="339"/>
      <c r="T26" s="340"/>
      <c r="U26" s="78">
        <v>168</v>
      </c>
      <c r="V26" s="81">
        <f>D26+U26</f>
        <v>187</v>
      </c>
      <c r="W26" s="339"/>
      <c r="X26" s="340"/>
      <c r="Y26" s="86">
        <f t="shared" si="0"/>
        <v>1081</v>
      </c>
      <c r="Z26" s="87">
        <f>E26+I26+M26+Q26+U26</f>
        <v>986</v>
      </c>
      <c r="AA26" s="88">
        <f>AVERAGE(F26,J26,N26,R26,V26)</f>
        <v>216.2</v>
      </c>
      <c r="AB26" s="89">
        <f>AVERAGE(F26,J26,N26,R26,V26)-D26</f>
        <v>197.2</v>
      </c>
      <c r="AC26" s="332"/>
    </row>
    <row r="27" spans="2:29" s="63" customFormat="1" ht="49.5" customHeight="1">
      <c r="B27" s="343" t="s">
        <v>136</v>
      </c>
      <c r="C27" s="323"/>
      <c r="D27" s="64">
        <f>SUM(D28:D30)</f>
        <v>34</v>
      </c>
      <c r="E27" s="110">
        <f>SUM(E28:E30)</f>
        <v>494</v>
      </c>
      <c r="F27" s="93">
        <f>SUM(F28:F30)</f>
        <v>528</v>
      </c>
      <c r="G27" s="93">
        <f>F7</f>
        <v>585</v>
      </c>
      <c r="H27" s="71" t="str">
        <f>B7</f>
        <v>Verx</v>
      </c>
      <c r="I27" s="65">
        <f>SUM(I28:I30)</f>
        <v>516</v>
      </c>
      <c r="J27" s="93">
        <f>SUM(J28:J30)</f>
        <v>550</v>
      </c>
      <c r="K27" s="93">
        <f>J15</f>
        <v>584</v>
      </c>
      <c r="L27" s="71" t="str">
        <f>B15</f>
        <v>O Kõrts</v>
      </c>
      <c r="M27" s="73">
        <f>SUM(M28:M30)</f>
        <v>523</v>
      </c>
      <c r="N27" s="95">
        <f>SUM(N28:N30)</f>
        <v>557</v>
      </c>
      <c r="O27" s="93">
        <f>N23</f>
        <v>550</v>
      </c>
      <c r="P27" s="71" t="str">
        <f>B23</f>
        <v>Toode</v>
      </c>
      <c r="Q27" s="72">
        <f>SUM(Q28:Q30)</f>
        <v>518</v>
      </c>
      <c r="R27" s="95">
        <f>SUM(R28:R30)</f>
        <v>552</v>
      </c>
      <c r="S27" s="93">
        <f>R11</f>
        <v>589</v>
      </c>
      <c r="T27" s="71" t="str">
        <f>B11</f>
        <v>Kunda Trans</v>
      </c>
      <c r="U27" s="72">
        <f>SUM(U28:U30)</f>
        <v>535</v>
      </c>
      <c r="V27" s="95">
        <f>SUM(V28:V30)</f>
        <v>569</v>
      </c>
      <c r="W27" s="93">
        <f>V19</f>
        <v>602</v>
      </c>
      <c r="X27" s="71" t="str">
        <f>B19</f>
        <v>Wiru Auto</v>
      </c>
      <c r="Y27" s="74">
        <f t="shared" si="0"/>
        <v>2756</v>
      </c>
      <c r="Z27" s="72">
        <f>SUM(Z28:Z30)</f>
        <v>2586</v>
      </c>
      <c r="AA27" s="92">
        <f>AVERAGE(AA28,AA29,AA30)</f>
        <v>183.73333333333335</v>
      </c>
      <c r="AB27" s="76">
        <f>AVERAGE(AB28,AB29,AB30)</f>
        <v>172.4</v>
      </c>
      <c r="AC27" s="330">
        <f>G28+K28+O28+S28+W28</f>
        <v>1</v>
      </c>
    </row>
    <row r="28" spans="2:29" s="63" customFormat="1" ht="17.25" customHeight="1">
      <c r="B28" s="333" t="s">
        <v>179</v>
      </c>
      <c r="C28" s="334"/>
      <c r="D28" s="77">
        <v>23</v>
      </c>
      <c r="E28" s="78">
        <v>201</v>
      </c>
      <c r="F28" s="81">
        <f>D28+E28</f>
        <v>224</v>
      </c>
      <c r="G28" s="335">
        <v>0</v>
      </c>
      <c r="H28" s="336"/>
      <c r="I28" s="80">
        <v>158</v>
      </c>
      <c r="J28" s="79">
        <f>D28+I28</f>
        <v>181</v>
      </c>
      <c r="K28" s="335">
        <v>0</v>
      </c>
      <c r="L28" s="336"/>
      <c r="M28" s="80">
        <v>191</v>
      </c>
      <c r="N28" s="79">
        <f>D28+M28</f>
        <v>214</v>
      </c>
      <c r="O28" s="335">
        <v>1</v>
      </c>
      <c r="P28" s="336"/>
      <c r="Q28" s="78">
        <v>159</v>
      </c>
      <c r="R28" s="81">
        <f>D28+Q28</f>
        <v>182</v>
      </c>
      <c r="S28" s="335">
        <v>0</v>
      </c>
      <c r="T28" s="336"/>
      <c r="U28" s="78">
        <v>156</v>
      </c>
      <c r="V28" s="81">
        <f>D28+U28</f>
        <v>179</v>
      </c>
      <c r="W28" s="335">
        <v>0</v>
      </c>
      <c r="X28" s="336"/>
      <c r="Y28" s="79">
        <f>F28+J28+N28+R28+V28</f>
        <v>980</v>
      </c>
      <c r="Z28" s="80">
        <f>E28+I28+M28+Q28+U28</f>
        <v>865</v>
      </c>
      <c r="AA28" s="82">
        <f>AVERAGE(F28,J28,N28,R28,V28)</f>
        <v>196</v>
      </c>
      <c r="AB28" s="83">
        <f>AVERAGE(F28,J28,N28,R28,V28)-D28</f>
        <v>173</v>
      </c>
      <c r="AC28" s="331"/>
    </row>
    <row r="29" spans="2:29" s="63" customFormat="1" ht="17.25" customHeight="1">
      <c r="B29" s="333" t="s">
        <v>178</v>
      </c>
      <c r="C29" s="334"/>
      <c r="D29" s="77">
        <v>10</v>
      </c>
      <c r="E29" s="78">
        <v>138</v>
      </c>
      <c r="F29" s="81">
        <f>D29+E29</f>
        <v>148</v>
      </c>
      <c r="G29" s="337"/>
      <c r="H29" s="338"/>
      <c r="I29" s="80">
        <v>187</v>
      </c>
      <c r="J29" s="79">
        <f>D29+I29</f>
        <v>197</v>
      </c>
      <c r="K29" s="337"/>
      <c r="L29" s="338"/>
      <c r="M29" s="80">
        <v>159</v>
      </c>
      <c r="N29" s="79">
        <f>D29+M29</f>
        <v>169</v>
      </c>
      <c r="O29" s="337"/>
      <c r="P29" s="338"/>
      <c r="Q29" s="78">
        <v>148</v>
      </c>
      <c r="R29" s="81">
        <f>D29+Q29</f>
        <v>158</v>
      </c>
      <c r="S29" s="337"/>
      <c r="T29" s="338"/>
      <c r="U29" s="78">
        <v>181</v>
      </c>
      <c r="V29" s="81">
        <f>D29+U29</f>
        <v>191</v>
      </c>
      <c r="W29" s="337"/>
      <c r="X29" s="338"/>
      <c r="Y29" s="79">
        <f>F29+J29+N29+R29+V29</f>
        <v>863</v>
      </c>
      <c r="Z29" s="80">
        <f>E29+I29+M29+Q29+U29</f>
        <v>813</v>
      </c>
      <c r="AA29" s="82">
        <f>AVERAGE(F29,J29,N29,R29,V29)</f>
        <v>172.6</v>
      </c>
      <c r="AB29" s="83">
        <f>AVERAGE(F29,J29,N29,R29,V29)-D29</f>
        <v>162.6</v>
      </c>
      <c r="AC29" s="331"/>
    </row>
    <row r="30" spans="2:29" s="63" customFormat="1" ht="17.25" customHeight="1" thickBot="1">
      <c r="B30" s="333" t="s">
        <v>180</v>
      </c>
      <c r="C30" s="334"/>
      <c r="D30" s="84">
        <v>1</v>
      </c>
      <c r="E30" s="85">
        <v>155</v>
      </c>
      <c r="F30" s="86">
        <f>D30+E30</f>
        <v>156</v>
      </c>
      <c r="G30" s="339"/>
      <c r="H30" s="340"/>
      <c r="I30" s="87">
        <v>171</v>
      </c>
      <c r="J30" s="86">
        <f>D30+I30</f>
        <v>172</v>
      </c>
      <c r="K30" s="339"/>
      <c r="L30" s="340"/>
      <c r="M30" s="87">
        <v>173</v>
      </c>
      <c r="N30" s="86">
        <f>D30+M30</f>
        <v>174</v>
      </c>
      <c r="O30" s="339"/>
      <c r="P30" s="340"/>
      <c r="Q30" s="87">
        <v>211</v>
      </c>
      <c r="R30" s="86">
        <f>D30+Q30</f>
        <v>212</v>
      </c>
      <c r="S30" s="339"/>
      <c r="T30" s="340"/>
      <c r="U30" s="87">
        <v>198</v>
      </c>
      <c r="V30" s="86">
        <f>D30+U30</f>
        <v>199</v>
      </c>
      <c r="W30" s="339"/>
      <c r="X30" s="340"/>
      <c r="Y30" s="86">
        <f>F30+J30+N30+R30+V30</f>
        <v>913</v>
      </c>
      <c r="Z30" s="87">
        <f>E30+I30+M30+Q30+U30</f>
        <v>908</v>
      </c>
      <c r="AA30" s="88">
        <f>AVERAGE(F30,J30,N30,R30,V30)</f>
        <v>182.6</v>
      </c>
      <c r="AB30" s="89">
        <f>AVERAGE(F30,J30,N30,R30,V30)-D30</f>
        <v>181.6</v>
      </c>
      <c r="AC30" s="332"/>
    </row>
    <row r="31" spans="2:29" s="63" customFormat="1" ht="24" customHeight="1">
      <c r="B31" s="99"/>
      <c r="C31" s="99"/>
      <c r="D31" s="100"/>
      <c r="E31" s="101"/>
      <c r="F31" s="102"/>
      <c r="G31" s="103"/>
      <c r="H31" s="103"/>
      <c r="I31" s="101"/>
      <c r="J31" s="102"/>
      <c r="K31" s="103"/>
      <c r="L31" s="103"/>
      <c r="M31" s="101"/>
      <c r="N31" s="102"/>
      <c r="O31" s="103"/>
      <c r="P31" s="103"/>
      <c r="Q31" s="101"/>
      <c r="R31" s="102"/>
      <c r="S31" s="103"/>
      <c r="T31" s="103"/>
      <c r="U31" s="101"/>
      <c r="V31" s="102"/>
      <c r="W31" s="103"/>
      <c r="X31" s="103"/>
      <c r="Y31" s="102"/>
      <c r="Z31" s="113"/>
      <c r="AA31" s="105"/>
      <c r="AB31" s="104"/>
      <c r="AC31" s="106"/>
    </row>
    <row r="32" spans="2:29" ht="24" customHeight="1">
      <c r="B32" s="1"/>
      <c r="C32" s="1"/>
      <c r="D32" s="1"/>
      <c r="E32" s="42"/>
      <c r="F32" s="4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24" customHeight="1">
      <c r="B33" s="234"/>
      <c r="C33" s="232"/>
      <c r="D33" s="1"/>
      <c r="E33" s="42"/>
      <c r="F33" s="358" t="s">
        <v>255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1"/>
      <c r="T33" s="1"/>
      <c r="U33" s="1"/>
      <c r="V33" s="1"/>
      <c r="W33" s="359" t="s">
        <v>59</v>
      </c>
      <c r="X33" s="359"/>
      <c r="Y33" s="359"/>
      <c r="Z33" s="359"/>
      <c r="AA33" s="1"/>
      <c r="AB33" s="1"/>
      <c r="AC33" s="1"/>
    </row>
    <row r="34" spans="2:29" ht="24" customHeight="1" thickBot="1">
      <c r="B34" s="234" t="s">
        <v>93</v>
      </c>
      <c r="C34" s="232"/>
      <c r="D34" s="1"/>
      <c r="E34" s="42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1"/>
      <c r="T34" s="1"/>
      <c r="U34" s="1"/>
      <c r="V34" s="1"/>
      <c r="W34" s="360"/>
      <c r="X34" s="360"/>
      <c r="Y34" s="360"/>
      <c r="Z34" s="360"/>
      <c r="AA34" s="1"/>
      <c r="AB34" s="1"/>
      <c r="AC34" s="1"/>
    </row>
    <row r="35" spans="2:29" s="44" customFormat="1" ht="17.25" customHeight="1">
      <c r="B35" s="367" t="s">
        <v>1</v>
      </c>
      <c r="C35" s="368"/>
      <c r="D35" s="107" t="s">
        <v>31</v>
      </c>
      <c r="E35" s="45"/>
      <c r="F35" s="46" t="s">
        <v>35</v>
      </c>
      <c r="G35" s="369" t="s">
        <v>36</v>
      </c>
      <c r="H35" s="370"/>
      <c r="I35" s="47"/>
      <c r="J35" s="46" t="s">
        <v>37</v>
      </c>
      <c r="K35" s="369" t="s">
        <v>36</v>
      </c>
      <c r="L35" s="370"/>
      <c r="M35" s="48"/>
      <c r="N35" s="46" t="s">
        <v>38</v>
      </c>
      <c r="O35" s="369" t="s">
        <v>36</v>
      </c>
      <c r="P35" s="370"/>
      <c r="Q35" s="48"/>
      <c r="R35" s="46" t="s">
        <v>39</v>
      </c>
      <c r="S35" s="369" t="s">
        <v>36</v>
      </c>
      <c r="T35" s="370"/>
      <c r="U35" s="49"/>
      <c r="V35" s="46" t="s">
        <v>40</v>
      </c>
      <c r="W35" s="369" t="s">
        <v>36</v>
      </c>
      <c r="X35" s="370"/>
      <c r="Y35" s="114" t="s">
        <v>41</v>
      </c>
      <c r="Z35" s="50"/>
      <c r="AA35" s="51" t="s">
        <v>42</v>
      </c>
      <c r="AB35" s="52" t="s">
        <v>43</v>
      </c>
      <c r="AC35" s="53" t="s">
        <v>41</v>
      </c>
    </row>
    <row r="36" spans="2:29" s="44" customFormat="1" ht="17.25" customHeight="1" thickBot="1">
      <c r="B36" s="365" t="s">
        <v>44</v>
      </c>
      <c r="C36" s="366"/>
      <c r="D36" s="109"/>
      <c r="E36" s="54"/>
      <c r="F36" s="55" t="s">
        <v>45</v>
      </c>
      <c r="G36" s="363" t="s">
        <v>46</v>
      </c>
      <c r="H36" s="364"/>
      <c r="I36" s="56"/>
      <c r="J36" s="55" t="s">
        <v>45</v>
      </c>
      <c r="K36" s="363" t="s">
        <v>46</v>
      </c>
      <c r="L36" s="364"/>
      <c r="M36" s="55"/>
      <c r="N36" s="55" t="s">
        <v>45</v>
      </c>
      <c r="O36" s="363" t="s">
        <v>46</v>
      </c>
      <c r="P36" s="364"/>
      <c r="Q36" s="55"/>
      <c r="R36" s="55" t="s">
        <v>45</v>
      </c>
      <c r="S36" s="363" t="s">
        <v>46</v>
      </c>
      <c r="T36" s="364"/>
      <c r="U36" s="57"/>
      <c r="V36" s="55" t="s">
        <v>45</v>
      </c>
      <c r="W36" s="363" t="s">
        <v>46</v>
      </c>
      <c r="X36" s="364"/>
      <c r="Y36" s="58" t="s">
        <v>45</v>
      </c>
      <c r="Z36" s="59" t="s">
        <v>47</v>
      </c>
      <c r="AA36" s="60" t="s">
        <v>48</v>
      </c>
      <c r="AB36" s="61" t="s">
        <v>49</v>
      </c>
      <c r="AC36" s="62" t="s">
        <v>50</v>
      </c>
    </row>
    <row r="37" spans="2:29" s="63" customFormat="1" ht="49.5" customHeight="1">
      <c r="B37" s="346" t="s">
        <v>79</v>
      </c>
      <c r="C37" s="347"/>
      <c r="D37" s="64">
        <f>SUM(D38:D40)</f>
        <v>39</v>
      </c>
      <c r="E37" s="65">
        <f>SUM(E38:E40)</f>
        <v>544</v>
      </c>
      <c r="F37" s="93">
        <f>SUM(F38:F40)</f>
        <v>583</v>
      </c>
      <c r="G37" s="67">
        <f>F57</f>
        <v>574</v>
      </c>
      <c r="H37" s="68" t="str">
        <f>B57</f>
        <v>Kindle</v>
      </c>
      <c r="I37" s="69">
        <f>SUM(I38:I40)</f>
        <v>563</v>
      </c>
      <c r="J37" s="70">
        <f>SUM(J38:J40)</f>
        <v>602</v>
      </c>
      <c r="K37" s="70">
        <f>J53</f>
        <v>555</v>
      </c>
      <c r="L37" s="71" t="str">
        <f>B53</f>
        <v>Maja</v>
      </c>
      <c r="M37" s="73">
        <f>SUM(M38:M40)</f>
        <v>484</v>
      </c>
      <c r="N37" s="67">
        <f>SUM(N38:N40)</f>
        <v>523</v>
      </c>
      <c r="O37" s="67">
        <f>N49</f>
        <v>530</v>
      </c>
      <c r="P37" s="68" t="str">
        <f>B49</f>
        <v>Taaravainu</v>
      </c>
      <c r="Q37" s="73">
        <f>SUM(Q38:Q40)</f>
        <v>429</v>
      </c>
      <c r="R37" s="67">
        <f>SUM(R38:R40)</f>
        <v>468</v>
      </c>
      <c r="S37" s="67">
        <f>R45</f>
        <v>627</v>
      </c>
      <c r="T37" s="68" t="str">
        <f>B45</f>
        <v>Ehituse ABC</v>
      </c>
      <c r="U37" s="73">
        <f>SUM(U38:U40)</f>
        <v>503</v>
      </c>
      <c r="V37" s="67">
        <f>SUM(V38:V40)</f>
        <v>542</v>
      </c>
      <c r="W37" s="67">
        <f>V41</f>
        <v>521</v>
      </c>
      <c r="X37" s="68" t="str">
        <f>B41</f>
        <v>Maanteed</v>
      </c>
      <c r="Y37" s="74">
        <f aca="true" t="shared" si="1" ref="Y37:Y57">F37+J37+N37+R37+V37</f>
        <v>2718</v>
      </c>
      <c r="Z37" s="72">
        <f>SUM(Z38:Z40)</f>
        <v>2523</v>
      </c>
      <c r="AA37" s="75">
        <f>AVERAGE(AA38,AA39,AA40)</f>
        <v>181.20000000000002</v>
      </c>
      <c r="AB37" s="76">
        <f>AVERAGE(AB38,AB39,AB40)</f>
        <v>168.20000000000002</v>
      </c>
      <c r="AC37" s="330">
        <f>G38+K38+O38+S38+W38</f>
        <v>3</v>
      </c>
    </row>
    <row r="38" spans="2:29" s="63" customFormat="1" ht="17.25" customHeight="1">
      <c r="B38" s="371" t="s">
        <v>218</v>
      </c>
      <c r="C38" s="372"/>
      <c r="D38" s="77">
        <v>5</v>
      </c>
      <c r="E38" s="78">
        <v>181</v>
      </c>
      <c r="F38" s="81">
        <f>D38+E38</f>
        <v>186</v>
      </c>
      <c r="G38" s="335">
        <v>1</v>
      </c>
      <c r="H38" s="336"/>
      <c r="I38" s="80">
        <v>200</v>
      </c>
      <c r="J38" s="79">
        <f>D38+I38</f>
        <v>205</v>
      </c>
      <c r="K38" s="335">
        <v>1</v>
      </c>
      <c r="L38" s="336"/>
      <c r="M38" s="80">
        <v>146</v>
      </c>
      <c r="N38" s="79">
        <f>D38+M38</f>
        <v>151</v>
      </c>
      <c r="O38" s="335">
        <v>0</v>
      </c>
      <c r="P38" s="336"/>
      <c r="Q38" s="80">
        <v>133</v>
      </c>
      <c r="R38" s="81">
        <f>D38+Q38</f>
        <v>138</v>
      </c>
      <c r="S38" s="335">
        <v>0</v>
      </c>
      <c r="T38" s="336"/>
      <c r="U38" s="78">
        <v>143</v>
      </c>
      <c r="V38" s="81">
        <f>D38+U38</f>
        <v>148</v>
      </c>
      <c r="W38" s="335">
        <v>1</v>
      </c>
      <c r="X38" s="336"/>
      <c r="Y38" s="79">
        <f>F38+J38+N38+R38+V38</f>
        <v>828</v>
      </c>
      <c r="Z38" s="80">
        <f>E38+I38+M38+Q38+U38</f>
        <v>803</v>
      </c>
      <c r="AA38" s="82">
        <f>AVERAGE(F38,J38,N38,R38,V38)</f>
        <v>165.6</v>
      </c>
      <c r="AB38" s="83">
        <f>AVERAGE(F38,J38,N38,R38,V38)-D38</f>
        <v>160.6</v>
      </c>
      <c r="AC38" s="331"/>
    </row>
    <row r="39" spans="2:29" s="63" customFormat="1" ht="17.25" customHeight="1">
      <c r="B39" s="371" t="s">
        <v>203</v>
      </c>
      <c r="C39" s="372"/>
      <c r="D39" s="77">
        <v>30</v>
      </c>
      <c r="E39" s="78">
        <v>171</v>
      </c>
      <c r="F39" s="81">
        <f>D39+E39</f>
        <v>201</v>
      </c>
      <c r="G39" s="337"/>
      <c r="H39" s="338"/>
      <c r="I39" s="80">
        <v>177</v>
      </c>
      <c r="J39" s="79">
        <f>D39+I39</f>
        <v>207</v>
      </c>
      <c r="K39" s="337"/>
      <c r="L39" s="338"/>
      <c r="M39" s="80">
        <v>154</v>
      </c>
      <c r="N39" s="79">
        <f>D39+M39</f>
        <v>184</v>
      </c>
      <c r="O39" s="337"/>
      <c r="P39" s="338"/>
      <c r="Q39" s="78">
        <v>112</v>
      </c>
      <c r="R39" s="81">
        <f>D39+Q39</f>
        <v>142</v>
      </c>
      <c r="S39" s="337"/>
      <c r="T39" s="338"/>
      <c r="U39" s="78">
        <v>178</v>
      </c>
      <c r="V39" s="81">
        <f>D39+U39</f>
        <v>208</v>
      </c>
      <c r="W39" s="337"/>
      <c r="X39" s="338"/>
      <c r="Y39" s="79">
        <f t="shared" si="1"/>
        <v>942</v>
      </c>
      <c r="Z39" s="80">
        <f>E39+I39+M39+Q39+U39</f>
        <v>792</v>
      </c>
      <c r="AA39" s="82">
        <f>AVERAGE(F39,J39,N39,R39,V39)</f>
        <v>188.4</v>
      </c>
      <c r="AB39" s="83">
        <f>AVERAGE(F39,J39,N39,R39,V39)-D39</f>
        <v>158.4</v>
      </c>
      <c r="AC39" s="331"/>
    </row>
    <row r="40" spans="2:29" s="63" customFormat="1" ht="17.25" customHeight="1" thickBot="1">
      <c r="B40" s="371" t="s">
        <v>138</v>
      </c>
      <c r="C40" s="372"/>
      <c r="D40" s="84">
        <v>4</v>
      </c>
      <c r="E40" s="85">
        <v>192</v>
      </c>
      <c r="F40" s="86">
        <f>D40+E40</f>
        <v>196</v>
      </c>
      <c r="G40" s="339"/>
      <c r="H40" s="340"/>
      <c r="I40" s="87">
        <v>186</v>
      </c>
      <c r="J40" s="86">
        <f>D40+I40</f>
        <v>190</v>
      </c>
      <c r="K40" s="339"/>
      <c r="L40" s="340"/>
      <c r="M40" s="87">
        <v>184</v>
      </c>
      <c r="N40" s="86">
        <f>D40+M40</f>
        <v>188</v>
      </c>
      <c r="O40" s="339"/>
      <c r="P40" s="340"/>
      <c r="Q40" s="85">
        <v>184</v>
      </c>
      <c r="R40" s="86">
        <f>D40+Q40</f>
        <v>188</v>
      </c>
      <c r="S40" s="339"/>
      <c r="T40" s="340"/>
      <c r="U40" s="85">
        <v>182</v>
      </c>
      <c r="V40" s="86">
        <f>D40+U40</f>
        <v>186</v>
      </c>
      <c r="W40" s="339"/>
      <c r="X40" s="340"/>
      <c r="Y40" s="86">
        <f>F40+J40+N40+R40+V40</f>
        <v>948</v>
      </c>
      <c r="Z40" s="87">
        <f>E40+I40+M40+Q40+U40</f>
        <v>928</v>
      </c>
      <c r="AA40" s="88">
        <f>AVERAGE(F40,J40,N40,R40,V40)</f>
        <v>189.6</v>
      </c>
      <c r="AB40" s="89">
        <f>AVERAGE(F40,J40,N40,R40,V40)-D40</f>
        <v>185.6</v>
      </c>
      <c r="AC40" s="332"/>
    </row>
    <row r="41" spans="2:29" s="63" customFormat="1" ht="49.5" customHeight="1">
      <c r="B41" s="346" t="s">
        <v>66</v>
      </c>
      <c r="C41" s="347"/>
      <c r="D41" s="64">
        <f>SUM(D42:D44)</f>
        <v>62</v>
      </c>
      <c r="E41" s="65">
        <f>SUM(E42:E44)</f>
        <v>486</v>
      </c>
      <c r="F41" s="67">
        <f>SUM(F42:F44)</f>
        <v>548</v>
      </c>
      <c r="G41" s="67">
        <f>F53</f>
        <v>570</v>
      </c>
      <c r="H41" s="68" t="str">
        <f>B53</f>
        <v>Maja</v>
      </c>
      <c r="I41" s="112">
        <f>SUM(I42:I44)</f>
        <v>468</v>
      </c>
      <c r="J41" s="70">
        <f>SUM(J42:J44)</f>
        <v>530</v>
      </c>
      <c r="K41" s="67">
        <f>J49</f>
        <v>519</v>
      </c>
      <c r="L41" s="68" t="str">
        <f>B49</f>
        <v>Taaravainu</v>
      </c>
      <c r="M41" s="73">
        <f>SUM(M42:M44)</f>
        <v>501</v>
      </c>
      <c r="N41" s="67">
        <f>SUM(N42:N44)</f>
        <v>563</v>
      </c>
      <c r="O41" s="67">
        <f>N45</f>
        <v>585</v>
      </c>
      <c r="P41" s="68" t="str">
        <f>B45</f>
        <v>Ehituse ABC</v>
      </c>
      <c r="Q41" s="73">
        <f>SUM(Q42:Q44)</f>
        <v>453</v>
      </c>
      <c r="R41" s="67">
        <f>SUM(R42:R44)</f>
        <v>515</v>
      </c>
      <c r="S41" s="67">
        <f>R57</f>
        <v>600</v>
      </c>
      <c r="T41" s="68" t="str">
        <f>B57</f>
        <v>Kindle</v>
      </c>
      <c r="U41" s="73">
        <f>SUM(U42:U44)</f>
        <v>459</v>
      </c>
      <c r="V41" s="67">
        <f>SUM(V42:V44)</f>
        <v>521</v>
      </c>
      <c r="W41" s="67">
        <f>V37</f>
        <v>542</v>
      </c>
      <c r="X41" s="68" t="str">
        <f>B37</f>
        <v>Würth</v>
      </c>
      <c r="Y41" s="74">
        <f t="shared" si="1"/>
        <v>2677</v>
      </c>
      <c r="Z41" s="72">
        <f>SUM(Z42:Z44)</f>
        <v>2367</v>
      </c>
      <c r="AA41" s="92">
        <f>AVERAGE(AA42,AA43,AA44)</f>
        <v>178.46666666666667</v>
      </c>
      <c r="AB41" s="76">
        <f>AVERAGE(AB42,AB43,AB44)</f>
        <v>157.79999999999998</v>
      </c>
      <c r="AC41" s="330">
        <f>G42+K42+O42+S42+W42</f>
        <v>1</v>
      </c>
    </row>
    <row r="42" spans="2:29" s="63" customFormat="1" ht="16.5" customHeight="1">
      <c r="B42" s="333" t="s">
        <v>127</v>
      </c>
      <c r="C42" s="334"/>
      <c r="D42" s="77">
        <v>35</v>
      </c>
      <c r="E42" s="78">
        <v>145</v>
      </c>
      <c r="F42" s="81">
        <f>D42+E42</f>
        <v>180</v>
      </c>
      <c r="G42" s="335">
        <v>0</v>
      </c>
      <c r="H42" s="336"/>
      <c r="I42" s="80">
        <v>148</v>
      </c>
      <c r="J42" s="79">
        <f>D42+I42</f>
        <v>183</v>
      </c>
      <c r="K42" s="335">
        <v>1</v>
      </c>
      <c r="L42" s="336"/>
      <c r="M42" s="80">
        <v>99</v>
      </c>
      <c r="N42" s="79">
        <f>D42+M42</f>
        <v>134</v>
      </c>
      <c r="O42" s="335">
        <v>0</v>
      </c>
      <c r="P42" s="336"/>
      <c r="Q42" s="78">
        <v>137</v>
      </c>
      <c r="R42" s="81">
        <f>D42+Q42</f>
        <v>172</v>
      </c>
      <c r="S42" s="335">
        <v>0</v>
      </c>
      <c r="T42" s="336"/>
      <c r="U42" s="78">
        <v>128</v>
      </c>
      <c r="V42" s="81">
        <f>D42+U42</f>
        <v>163</v>
      </c>
      <c r="W42" s="335">
        <v>0</v>
      </c>
      <c r="X42" s="336"/>
      <c r="Y42" s="79">
        <f t="shared" si="1"/>
        <v>832</v>
      </c>
      <c r="Z42" s="80">
        <f>E42+I42+M42+Q42+U42</f>
        <v>657</v>
      </c>
      <c r="AA42" s="82">
        <f>AVERAGE(F42,J42,N42,R42,V42)</f>
        <v>166.4</v>
      </c>
      <c r="AB42" s="83">
        <f>AVERAGE(F42,J42,N42,R42,V42)-D42</f>
        <v>131.4</v>
      </c>
      <c r="AC42" s="331"/>
    </row>
    <row r="43" spans="2:29" s="63" customFormat="1" ht="17.25" customHeight="1">
      <c r="B43" s="333" t="s">
        <v>233</v>
      </c>
      <c r="C43" s="334"/>
      <c r="D43" s="77">
        <v>22</v>
      </c>
      <c r="E43" s="78">
        <v>166</v>
      </c>
      <c r="F43" s="81">
        <f>D43+E43</f>
        <v>188</v>
      </c>
      <c r="G43" s="337"/>
      <c r="H43" s="338"/>
      <c r="I43" s="80">
        <v>145</v>
      </c>
      <c r="J43" s="79">
        <f>D43+I43</f>
        <v>167</v>
      </c>
      <c r="K43" s="337"/>
      <c r="L43" s="338"/>
      <c r="M43" s="80">
        <v>180</v>
      </c>
      <c r="N43" s="79">
        <f>D43+M43</f>
        <v>202</v>
      </c>
      <c r="O43" s="337"/>
      <c r="P43" s="338"/>
      <c r="Q43" s="78">
        <v>133</v>
      </c>
      <c r="R43" s="81">
        <f>D43+Q43</f>
        <v>155</v>
      </c>
      <c r="S43" s="337"/>
      <c r="T43" s="338"/>
      <c r="U43" s="78">
        <v>173</v>
      </c>
      <c r="V43" s="81">
        <f>D43+U43</f>
        <v>195</v>
      </c>
      <c r="W43" s="337"/>
      <c r="X43" s="338"/>
      <c r="Y43" s="79">
        <f t="shared" si="1"/>
        <v>907</v>
      </c>
      <c r="Z43" s="80">
        <f>E43+I43+M43+Q43+U43</f>
        <v>797</v>
      </c>
      <c r="AA43" s="82">
        <f>AVERAGE(F43,J43,N43,R43,V43)</f>
        <v>181.4</v>
      </c>
      <c r="AB43" s="83">
        <f>AVERAGE(F43,J43,N43,R43,V43)-D43</f>
        <v>159.4</v>
      </c>
      <c r="AC43" s="331"/>
    </row>
    <row r="44" spans="2:29" s="63" customFormat="1" ht="17.25" customHeight="1" thickBot="1">
      <c r="B44" s="341" t="s">
        <v>129</v>
      </c>
      <c r="C44" s="342"/>
      <c r="D44" s="77">
        <v>5</v>
      </c>
      <c r="E44" s="85">
        <v>175</v>
      </c>
      <c r="F44" s="86">
        <f>D44+E44</f>
        <v>180</v>
      </c>
      <c r="G44" s="339"/>
      <c r="H44" s="340"/>
      <c r="I44" s="87">
        <v>175</v>
      </c>
      <c r="J44" s="86">
        <f>D44+I44</f>
        <v>180</v>
      </c>
      <c r="K44" s="339"/>
      <c r="L44" s="340"/>
      <c r="M44" s="87">
        <v>222</v>
      </c>
      <c r="N44" s="86">
        <f>D44+M44</f>
        <v>227</v>
      </c>
      <c r="O44" s="339"/>
      <c r="P44" s="340"/>
      <c r="Q44" s="85">
        <v>183</v>
      </c>
      <c r="R44" s="86">
        <f>D44+Q44</f>
        <v>188</v>
      </c>
      <c r="S44" s="339"/>
      <c r="T44" s="340"/>
      <c r="U44" s="85">
        <v>158</v>
      </c>
      <c r="V44" s="86">
        <f>D44+U44</f>
        <v>163</v>
      </c>
      <c r="W44" s="339"/>
      <c r="X44" s="340"/>
      <c r="Y44" s="86">
        <f t="shared" si="1"/>
        <v>938</v>
      </c>
      <c r="Z44" s="87">
        <f>E44+I44+M44+Q44+U44</f>
        <v>913</v>
      </c>
      <c r="AA44" s="88">
        <f>AVERAGE(F44,J44,N44,R44,V44)</f>
        <v>187.6</v>
      </c>
      <c r="AB44" s="89">
        <f>AVERAGE(F44,J44,N44,R44,V44)-D44</f>
        <v>182.6</v>
      </c>
      <c r="AC44" s="332"/>
    </row>
    <row r="45" spans="2:29" s="63" customFormat="1" ht="49.5" customHeight="1">
      <c r="B45" s="346" t="s">
        <v>71</v>
      </c>
      <c r="C45" s="347"/>
      <c r="D45" s="64">
        <f>SUM(D46:D48)</f>
        <v>60</v>
      </c>
      <c r="E45" s="65">
        <f>SUM(E46:E48)</f>
        <v>540</v>
      </c>
      <c r="F45" s="67">
        <f>SUM(F46:F48)</f>
        <v>600</v>
      </c>
      <c r="G45" s="67">
        <f>F49</f>
        <v>614</v>
      </c>
      <c r="H45" s="68" t="str">
        <f>B49</f>
        <v>Taaravainu</v>
      </c>
      <c r="I45" s="112">
        <f>SUM(I46:I48)</f>
        <v>525</v>
      </c>
      <c r="J45" s="70">
        <f>SUM(J46:J48)</f>
        <v>585</v>
      </c>
      <c r="K45" s="67">
        <f>J57</f>
        <v>538</v>
      </c>
      <c r="L45" s="68" t="str">
        <f>B57</f>
        <v>Kindle</v>
      </c>
      <c r="M45" s="73">
        <f>SUM(M46:M48)</f>
        <v>525</v>
      </c>
      <c r="N45" s="67">
        <f>SUM(N46:N48)</f>
        <v>585</v>
      </c>
      <c r="O45" s="67">
        <f>N41</f>
        <v>563</v>
      </c>
      <c r="P45" s="68" t="str">
        <f>B41</f>
        <v>Maanteed</v>
      </c>
      <c r="Q45" s="73">
        <f>SUM(Q46:Q48)</f>
        <v>567</v>
      </c>
      <c r="R45" s="67">
        <f>SUM(R46:R48)</f>
        <v>627</v>
      </c>
      <c r="S45" s="67">
        <f>R37</f>
        <v>468</v>
      </c>
      <c r="T45" s="68" t="str">
        <f>B37</f>
        <v>Würth</v>
      </c>
      <c r="U45" s="73">
        <f>SUM(U46:U48)</f>
        <v>452</v>
      </c>
      <c r="V45" s="67">
        <f>SUM(V46:V48)</f>
        <v>512</v>
      </c>
      <c r="W45" s="67">
        <f>V53</f>
        <v>525</v>
      </c>
      <c r="X45" s="68" t="str">
        <f>B53</f>
        <v>Maja</v>
      </c>
      <c r="Y45" s="74">
        <f t="shared" si="1"/>
        <v>2909</v>
      </c>
      <c r="Z45" s="72">
        <f>SUM(Z46:Z48)</f>
        <v>2609</v>
      </c>
      <c r="AA45" s="92">
        <f>AVERAGE(AA46,AA47,AA48)</f>
        <v>193.9333333333333</v>
      </c>
      <c r="AB45" s="76">
        <f>AVERAGE(AB46,AB47,AB48)</f>
        <v>173.9333333333333</v>
      </c>
      <c r="AC45" s="330">
        <f>G46+K46+O46+S46+W46</f>
        <v>3</v>
      </c>
    </row>
    <row r="46" spans="2:29" s="63" customFormat="1" ht="16.5" customHeight="1">
      <c r="B46" s="122" t="s">
        <v>151</v>
      </c>
      <c r="C46" s="123"/>
      <c r="D46" s="77">
        <v>37</v>
      </c>
      <c r="E46" s="78">
        <v>177</v>
      </c>
      <c r="F46" s="81">
        <f>D46+E46</f>
        <v>214</v>
      </c>
      <c r="G46" s="335">
        <v>0</v>
      </c>
      <c r="H46" s="336"/>
      <c r="I46" s="80">
        <v>170</v>
      </c>
      <c r="J46" s="79">
        <f>D46+I46</f>
        <v>207</v>
      </c>
      <c r="K46" s="335">
        <v>1</v>
      </c>
      <c r="L46" s="336"/>
      <c r="M46" s="80">
        <v>129</v>
      </c>
      <c r="N46" s="79">
        <f>D46+M46</f>
        <v>166</v>
      </c>
      <c r="O46" s="335">
        <v>1</v>
      </c>
      <c r="P46" s="336"/>
      <c r="Q46" s="78">
        <v>118</v>
      </c>
      <c r="R46" s="81">
        <f>D46+Q46</f>
        <v>155</v>
      </c>
      <c r="S46" s="335">
        <v>1</v>
      </c>
      <c r="T46" s="336"/>
      <c r="U46" s="78">
        <v>97</v>
      </c>
      <c r="V46" s="81">
        <f>D46+U46</f>
        <v>134</v>
      </c>
      <c r="W46" s="335">
        <v>0</v>
      </c>
      <c r="X46" s="336"/>
      <c r="Y46" s="79">
        <f t="shared" si="1"/>
        <v>876</v>
      </c>
      <c r="Z46" s="80">
        <f>E46+I46+M46+Q46+U46</f>
        <v>691</v>
      </c>
      <c r="AA46" s="82">
        <f>AVERAGE(F46,J46,N46,R46,V46)</f>
        <v>175.2</v>
      </c>
      <c r="AB46" s="83">
        <f>AVERAGE(F46,J46,N46,R46,V46)-D46</f>
        <v>138.2</v>
      </c>
      <c r="AC46" s="331"/>
    </row>
    <row r="47" spans="2:29" s="63" customFormat="1" ht="16.5" customHeight="1">
      <c r="B47" s="333" t="s">
        <v>152</v>
      </c>
      <c r="C47" s="334"/>
      <c r="D47" s="77">
        <v>16</v>
      </c>
      <c r="E47" s="78">
        <v>163</v>
      </c>
      <c r="F47" s="81">
        <f>D47+E47</f>
        <v>179</v>
      </c>
      <c r="G47" s="337"/>
      <c r="H47" s="338"/>
      <c r="I47" s="80">
        <v>170</v>
      </c>
      <c r="J47" s="79">
        <f>D47+I47</f>
        <v>186</v>
      </c>
      <c r="K47" s="337"/>
      <c r="L47" s="338"/>
      <c r="M47" s="80">
        <v>203</v>
      </c>
      <c r="N47" s="79">
        <f>D47+M47</f>
        <v>219</v>
      </c>
      <c r="O47" s="337"/>
      <c r="P47" s="338"/>
      <c r="Q47" s="78">
        <v>225</v>
      </c>
      <c r="R47" s="81">
        <f>D47+Q47</f>
        <v>241</v>
      </c>
      <c r="S47" s="337"/>
      <c r="T47" s="338"/>
      <c r="U47" s="78">
        <v>154</v>
      </c>
      <c r="V47" s="81">
        <f>D47+U47</f>
        <v>170</v>
      </c>
      <c r="W47" s="337"/>
      <c r="X47" s="338"/>
      <c r="Y47" s="79">
        <f t="shared" si="1"/>
        <v>995</v>
      </c>
      <c r="Z47" s="80">
        <f>E47+I47+M47+Q47+U47</f>
        <v>915</v>
      </c>
      <c r="AA47" s="82">
        <f>AVERAGE(F47,J47,N47,R47,V47)</f>
        <v>199</v>
      </c>
      <c r="AB47" s="83">
        <f>AVERAGE(F47,J47,N47,R47,V47)-D47</f>
        <v>183</v>
      </c>
      <c r="AC47" s="331"/>
    </row>
    <row r="48" spans="2:29" s="63" customFormat="1" ht="16.5" thickBot="1">
      <c r="B48" s="333" t="s">
        <v>150</v>
      </c>
      <c r="C48" s="334"/>
      <c r="D48" s="84">
        <v>7</v>
      </c>
      <c r="E48" s="85">
        <v>200</v>
      </c>
      <c r="F48" s="86">
        <f>D48+E48</f>
        <v>207</v>
      </c>
      <c r="G48" s="339"/>
      <c r="H48" s="340"/>
      <c r="I48" s="87">
        <v>185</v>
      </c>
      <c r="J48" s="86">
        <f>D48+I48</f>
        <v>192</v>
      </c>
      <c r="K48" s="339"/>
      <c r="L48" s="340"/>
      <c r="M48" s="87">
        <v>193</v>
      </c>
      <c r="N48" s="86">
        <f>D48+M48</f>
        <v>200</v>
      </c>
      <c r="O48" s="339"/>
      <c r="P48" s="340"/>
      <c r="Q48" s="85">
        <v>224</v>
      </c>
      <c r="R48" s="86">
        <f>D48+Q48</f>
        <v>231</v>
      </c>
      <c r="S48" s="339"/>
      <c r="T48" s="340"/>
      <c r="U48" s="85">
        <v>201</v>
      </c>
      <c r="V48" s="86">
        <f>D48+U48</f>
        <v>208</v>
      </c>
      <c r="W48" s="339"/>
      <c r="X48" s="340"/>
      <c r="Y48" s="86">
        <f t="shared" si="1"/>
        <v>1038</v>
      </c>
      <c r="Z48" s="87">
        <f>E48+I48+M48+Q48+U48</f>
        <v>1003</v>
      </c>
      <c r="AA48" s="88">
        <f>AVERAGE(F48,J48,N48,R48,V48)</f>
        <v>207.6</v>
      </c>
      <c r="AB48" s="89">
        <f>AVERAGE(F48,J48,N48,R48,V48)-D48</f>
        <v>200.6</v>
      </c>
      <c r="AC48" s="332"/>
    </row>
    <row r="49" spans="2:29" s="63" customFormat="1" ht="49.5" customHeight="1">
      <c r="B49" s="344" t="s">
        <v>155</v>
      </c>
      <c r="C49" s="345"/>
      <c r="D49" s="64">
        <f>SUM(D50:D52)</f>
        <v>100</v>
      </c>
      <c r="E49" s="65">
        <f>SUM(E50:E52)</f>
        <v>514</v>
      </c>
      <c r="F49" s="67">
        <f>SUM(F50:F52)</f>
        <v>614</v>
      </c>
      <c r="G49" s="67">
        <f>F45</f>
        <v>600</v>
      </c>
      <c r="H49" s="68" t="str">
        <f>B45</f>
        <v>Ehituse ABC</v>
      </c>
      <c r="I49" s="112">
        <f>SUM(I50:I52)</f>
        <v>419</v>
      </c>
      <c r="J49" s="70">
        <f>SUM(J50:J52)</f>
        <v>519</v>
      </c>
      <c r="K49" s="67">
        <f>J41</f>
        <v>530</v>
      </c>
      <c r="L49" s="68" t="str">
        <f>B41</f>
        <v>Maanteed</v>
      </c>
      <c r="M49" s="73">
        <f>SUM(M50:M52)</f>
        <v>430</v>
      </c>
      <c r="N49" s="67">
        <f>SUM(N50:N52)</f>
        <v>530</v>
      </c>
      <c r="O49" s="67">
        <f>N37</f>
        <v>523</v>
      </c>
      <c r="P49" s="68" t="str">
        <f>B37</f>
        <v>Würth</v>
      </c>
      <c r="Q49" s="73">
        <f>SUM(Q50:Q52)</f>
        <v>514</v>
      </c>
      <c r="R49" s="67">
        <f>SUM(R50:R52)</f>
        <v>614</v>
      </c>
      <c r="S49" s="67">
        <f>R53</f>
        <v>576</v>
      </c>
      <c r="T49" s="68" t="str">
        <f>B53</f>
        <v>Maja</v>
      </c>
      <c r="U49" s="73">
        <f>SUM(U50:U52)</f>
        <v>423</v>
      </c>
      <c r="V49" s="67">
        <f>SUM(V50:V52)</f>
        <v>523</v>
      </c>
      <c r="W49" s="67">
        <f>V57</f>
        <v>631</v>
      </c>
      <c r="X49" s="68" t="str">
        <f>B57</f>
        <v>Kindle</v>
      </c>
      <c r="Y49" s="74">
        <f t="shared" si="1"/>
        <v>2800</v>
      </c>
      <c r="Z49" s="72">
        <f>SUM(Z50:Z52)</f>
        <v>2300</v>
      </c>
      <c r="AA49" s="92">
        <f>AVERAGE(AA50,AA51,AA52)</f>
        <v>184.26666666666665</v>
      </c>
      <c r="AB49" s="76">
        <f>AVERAGE(AB50,AB51,AB52)</f>
        <v>150.9333333333333</v>
      </c>
      <c r="AC49" s="330">
        <f>G50+K50+O50+S50+W50</f>
        <v>3</v>
      </c>
    </row>
    <row r="50" spans="2:29" s="63" customFormat="1" ht="16.5" customHeight="1">
      <c r="B50" s="333" t="s">
        <v>166</v>
      </c>
      <c r="C50" s="334"/>
      <c r="D50" s="77">
        <v>35</v>
      </c>
      <c r="E50" s="80">
        <v>204</v>
      </c>
      <c r="F50" s="81">
        <f>D50+E50</f>
        <v>239</v>
      </c>
      <c r="G50" s="335">
        <v>1</v>
      </c>
      <c r="H50" s="336"/>
      <c r="I50" s="80">
        <v>169</v>
      </c>
      <c r="J50" s="79">
        <f>D50+I50</f>
        <v>204</v>
      </c>
      <c r="K50" s="335">
        <v>0</v>
      </c>
      <c r="L50" s="336"/>
      <c r="M50" s="80">
        <v>146</v>
      </c>
      <c r="N50" s="79">
        <f>D50+M50</f>
        <v>181</v>
      </c>
      <c r="O50" s="335">
        <v>1</v>
      </c>
      <c r="P50" s="336"/>
      <c r="Q50" s="78">
        <v>189</v>
      </c>
      <c r="R50" s="81">
        <f>D50+Q50</f>
        <v>224</v>
      </c>
      <c r="S50" s="335">
        <v>1</v>
      </c>
      <c r="T50" s="336"/>
      <c r="U50" s="78">
        <v>162</v>
      </c>
      <c r="V50" s="81">
        <f>D50+U50</f>
        <v>197</v>
      </c>
      <c r="W50" s="335">
        <v>0</v>
      </c>
      <c r="X50" s="336"/>
      <c r="Y50" s="79">
        <f>F50+J50+N50+R50+V51</f>
        <v>1013</v>
      </c>
      <c r="Z50" s="80">
        <f>E50+I50+M50+Q50+U50</f>
        <v>870</v>
      </c>
      <c r="AA50" s="82">
        <f>AVERAGE(F50,J50,N50,R50,V51)</f>
        <v>202.6</v>
      </c>
      <c r="AB50" s="83">
        <f>AVERAGE(F50,J50,N50,R50,V51)-D50</f>
        <v>167.6</v>
      </c>
      <c r="AC50" s="331"/>
    </row>
    <row r="51" spans="2:29" s="63" customFormat="1" ht="16.5" customHeight="1">
      <c r="B51" s="333" t="s">
        <v>167</v>
      </c>
      <c r="C51" s="334"/>
      <c r="D51" s="77">
        <v>32</v>
      </c>
      <c r="E51" s="98">
        <v>157</v>
      </c>
      <c r="F51" s="81">
        <f>D51+E51</f>
        <v>189</v>
      </c>
      <c r="G51" s="337"/>
      <c r="H51" s="338"/>
      <c r="I51" s="80">
        <v>131</v>
      </c>
      <c r="J51" s="79">
        <f>D51+I51</f>
        <v>163</v>
      </c>
      <c r="K51" s="337"/>
      <c r="L51" s="338"/>
      <c r="M51" s="80">
        <v>133</v>
      </c>
      <c r="N51" s="79">
        <f>D51+M51</f>
        <v>165</v>
      </c>
      <c r="O51" s="337"/>
      <c r="P51" s="338"/>
      <c r="Q51" s="78">
        <v>163</v>
      </c>
      <c r="R51" s="81">
        <f>D51+Q51</f>
        <v>195</v>
      </c>
      <c r="S51" s="337"/>
      <c r="T51" s="338"/>
      <c r="U51" s="78">
        <v>133</v>
      </c>
      <c r="V51" s="81">
        <f>D51+U51</f>
        <v>165</v>
      </c>
      <c r="W51" s="337"/>
      <c r="X51" s="338"/>
      <c r="Y51" s="79">
        <f>F51+J51+N51+R51+V52</f>
        <v>873</v>
      </c>
      <c r="Z51" s="80">
        <f>E51+I51+M51+Q51+U51</f>
        <v>717</v>
      </c>
      <c r="AA51" s="82">
        <f>AVERAGE(F51,J51,N51,R51,V52)</f>
        <v>174.6</v>
      </c>
      <c r="AB51" s="83">
        <f>AVERAGE(F51,J51,N51,R51,V52)-D51</f>
        <v>142.6</v>
      </c>
      <c r="AC51" s="331"/>
    </row>
    <row r="52" spans="2:29" s="63" customFormat="1" ht="16.5" thickBot="1">
      <c r="B52" s="341" t="s">
        <v>165</v>
      </c>
      <c r="C52" s="342"/>
      <c r="D52" s="84">
        <v>33</v>
      </c>
      <c r="E52" s="85">
        <v>153</v>
      </c>
      <c r="F52" s="81">
        <f>D52+E52</f>
        <v>186</v>
      </c>
      <c r="G52" s="339"/>
      <c r="H52" s="340"/>
      <c r="I52" s="87">
        <v>119</v>
      </c>
      <c r="J52" s="86">
        <f>D52+I52</f>
        <v>152</v>
      </c>
      <c r="K52" s="339"/>
      <c r="L52" s="340"/>
      <c r="M52" s="87">
        <v>151</v>
      </c>
      <c r="N52" s="86">
        <f>D52+M52</f>
        <v>184</v>
      </c>
      <c r="O52" s="339"/>
      <c r="P52" s="340"/>
      <c r="Q52" s="85">
        <v>162</v>
      </c>
      <c r="R52" s="86">
        <f>D52+Q52</f>
        <v>195</v>
      </c>
      <c r="S52" s="339"/>
      <c r="T52" s="340"/>
      <c r="U52" s="85">
        <v>128</v>
      </c>
      <c r="V52" s="81">
        <f>D52+U52</f>
        <v>161</v>
      </c>
      <c r="W52" s="339"/>
      <c r="X52" s="340"/>
      <c r="Y52" s="86">
        <f>F52+J52+N52+R52+V52</f>
        <v>878</v>
      </c>
      <c r="Z52" s="87">
        <f>E52+I52+M52+Q52+U52</f>
        <v>713</v>
      </c>
      <c r="AA52" s="88">
        <f>AVERAGE(F52,J52,N52,R52,V52)</f>
        <v>175.6</v>
      </c>
      <c r="AB52" s="89">
        <f>AVERAGE(F52,J52,N52,R52,V52)-D52</f>
        <v>142.6</v>
      </c>
      <c r="AC52" s="332"/>
    </row>
    <row r="53" spans="2:29" s="63" customFormat="1" ht="49.5" customHeight="1">
      <c r="B53" s="344" t="s">
        <v>87</v>
      </c>
      <c r="C53" s="345"/>
      <c r="D53" s="64">
        <f>SUM(D54:D56)</f>
        <v>99</v>
      </c>
      <c r="E53" s="65">
        <f>SUM(E54:E56)</f>
        <v>471</v>
      </c>
      <c r="F53" s="93">
        <f>SUM(F54:F56)</f>
        <v>570</v>
      </c>
      <c r="G53" s="67">
        <f>F41</f>
        <v>548</v>
      </c>
      <c r="H53" s="68" t="str">
        <f>B41</f>
        <v>Maanteed</v>
      </c>
      <c r="I53" s="112">
        <f>SUM(I54:I56)</f>
        <v>456</v>
      </c>
      <c r="J53" s="70">
        <f>SUM(J54:J56)</f>
        <v>555</v>
      </c>
      <c r="K53" s="67">
        <f>J37</f>
        <v>602</v>
      </c>
      <c r="L53" s="68" t="str">
        <f>B37</f>
        <v>Würth</v>
      </c>
      <c r="M53" s="73">
        <f>SUM(M54:M56)</f>
        <v>431</v>
      </c>
      <c r="N53" s="67">
        <f>SUM(N54:N56)</f>
        <v>530</v>
      </c>
      <c r="O53" s="67">
        <f>N57</f>
        <v>604</v>
      </c>
      <c r="P53" s="68" t="str">
        <f>B57</f>
        <v>Kindle</v>
      </c>
      <c r="Q53" s="73">
        <f>SUM(Q54:Q56)</f>
        <v>477</v>
      </c>
      <c r="R53" s="67">
        <f>SUM(R54:R56)</f>
        <v>576</v>
      </c>
      <c r="S53" s="67">
        <f>R49</f>
        <v>614</v>
      </c>
      <c r="T53" s="68" t="str">
        <f>B49</f>
        <v>Taaravainu</v>
      </c>
      <c r="U53" s="73">
        <f>SUM(U54:U56)</f>
        <v>426</v>
      </c>
      <c r="V53" s="67">
        <f>SUM(V54:V56)</f>
        <v>525</v>
      </c>
      <c r="W53" s="67">
        <f>V45</f>
        <v>512</v>
      </c>
      <c r="X53" s="68" t="str">
        <f>B45</f>
        <v>Ehituse ABC</v>
      </c>
      <c r="Y53" s="74">
        <f t="shared" si="1"/>
        <v>2756</v>
      </c>
      <c r="Z53" s="72">
        <f>SUM(Z54:Z56)</f>
        <v>2261</v>
      </c>
      <c r="AA53" s="92">
        <f>AVERAGE(AA54,AA55,AA56)</f>
        <v>183.73333333333335</v>
      </c>
      <c r="AB53" s="76">
        <f>AVERAGE(AB54,AB55,AB56)</f>
        <v>150.73333333333332</v>
      </c>
      <c r="AC53" s="330">
        <f>G54+K54+O54+S54+W54</f>
        <v>2</v>
      </c>
    </row>
    <row r="54" spans="2:29" s="63" customFormat="1" ht="16.5" customHeight="1">
      <c r="B54" s="96" t="s">
        <v>181</v>
      </c>
      <c r="C54" s="97"/>
      <c r="D54" s="77">
        <v>52</v>
      </c>
      <c r="E54" s="80">
        <v>122</v>
      </c>
      <c r="F54" s="81">
        <f>D54+E54</f>
        <v>174</v>
      </c>
      <c r="G54" s="335">
        <v>1</v>
      </c>
      <c r="H54" s="336"/>
      <c r="I54" s="80">
        <v>122</v>
      </c>
      <c r="J54" s="79">
        <f>D54+I54</f>
        <v>174</v>
      </c>
      <c r="K54" s="335">
        <v>0</v>
      </c>
      <c r="L54" s="336"/>
      <c r="M54" s="80">
        <v>128</v>
      </c>
      <c r="N54" s="79">
        <f>D54+M54</f>
        <v>180</v>
      </c>
      <c r="O54" s="335">
        <v>0</v>
      </c>
      <c r="P54" s="336"/>
      <c r="Q54" s="78">
        <v>136</v>
      </c>
      <c r="R54" s="81">
        <f>D54+Q54</f>
        <v>188</v>
      </c>
      <c r="S54" s="335">
        <v>0</v>
      </c>
      <c r="T54" s="336"/>
      <c r="U54" s="78">
        <v>149</v>
      </c>
      <c r="V54" s="81">
        <f>D54+U54</f>
        <v>201</v>
      </c>
      <c r="W54" s="335">
        <v>1</v>
      </c>
      <c r="X54" s="336"/>
      <c r="Y54" s="79">
        <f t="shared" si="1"/>
        <v>917</v>
      </c>
      <c r="Z54" s="80">
        <f>E54+I54+M54+Q54+U54</f>
        <v>657</v>
      </c>
      <c r="AA54" s="82">
        <f>AVERAGE(F54,J54,N54,R54,V54)</f>
        <v>183.4</v>
      </c>
      <c r="AB54" s="83">
        <f>AVERAGE(F54,J54,N54,R54,V54)-D54</f>
        <v>131.4</v>
      </c>
      <c r="AC54" s="331"/>
    </row>
    <row r="55" spans="2:29" s="63" customFormat="1" ht="16.5" customHeight="1">
      <c r="B55" s="333" t="s">
        <v>189</v>
      </c>
      <c r="C55" s="334"/>
      <c r="D55" s="77">
        <v>42</v>
      </c>
      <c r="E55" s="78">
        <v>172</v>
      </c>
      <c r="F55" s="81">
        <f>D55+E55</f>
        <v>214</v>
      </c>
      <c r="G55" s="337"/>
      <c r="H55" s="338"/>
      <c r="I55" s="80">
        <v>145</v>
      </c>
      <c r="J55" s="79">
        <f>D55+I55</f>
        <v>187</v>
      </c>
      <c r="K55" s="337"/>
      <c r="L55" s="338"/>
      <c r="M55" s="80">
        <v>122</v>
      </c>
      <c r="N55" s="79">
        <f>D55+M55</f>
        <v>164</v>
      </c>
      <c r="O55" s="337"/>
      <c r="P55" s="338"/>
      <c r="Q55" s="78">
        <v>184</v>
      </c>
      <c r="R55" s="81">
        <f>D55+Q55</f>
        <v>226</v>
      </c>
      <c r="S55" s="337"/>
      <c r="T55" s="338"/>
      <c r="U55" s="78">
        <v>127</v>
      </c>
      <c r="V55" s="81">
        <f>D55+U55</f>
        <v>169</v>
      </c>
      <c r="W55" s="337"/>
      <c r="X55" s="338"/>
      <c r="Y55" s="79">
        <f t="shared" si="1"/>
        <v>960</v>
      </c>
      <c r="Z55" s="80">
        <f>E55+I55+M55+Q55+U55</f>
        <v>750</v>
      </c>
      <c r="AA55" s="82">
        <f>AVERAGE(F55,J55,N55,R55,V55)</f>
        <v>192</v>
      </c>
      <c r="AB55" s="83">
        <f>AVERAGE(F55,J55,N55,R55,V55)-D55</f>
        <v>150</v>
      </c>
      <c r="AC55" s="331"/>
    </row>
    <row r="56" spans="2:29" s="63" customFormat="1" ht="16.5" thickBot="1">
      <c r="B56" s="341" t="s">
        <v>182</v>
      </c>
      <c r="C56" s="342"/>
      <c r="D56" s="84">
        <v>5</v>
      </c>
      <c r="E56" s="85">
        <v>177</v>
      </c>
      <c r="F56" s="81">
        <f>D56+E56</f>
        <v>182</v>
      </c>
      <c r="G56" s="339"/>
      <c r="H56" s="340"/>
      <c r="I56" s="87">
        <v>189</v>
      </c>
      <c r="J56" s="86">
        <f>D56+I56</f>
        <v>194</v>
      </c>
      <c r="K56" s="339"/>
      <c r="L56" s="340"/>
      <c r="M56" s="87">
        <v>181</v>
      </c>
      <c r="N56" s="86">
        <f>D56+M56</f>
        <v>186</v>
      </c>
      <c r="O56" s="339"/>
      <c r="P56" s="340"/>
      <c r="Q56" s="85">
        <v>157</v>
      </c>
      <c r="R56" s="86">
        <f>D56+Q56</f>
        <v>162</v>
      </c>
      <c r="S56" s="339"/>
      <c r="T56" s="340"/>
      <c r="U56" s="85">
        <v>150</v>
      </c>
      <c r="V56" s="86">
        <f>D56+U56</f>
        <v>155</v>
      </c>
      <c r="W56" s="339"/>
      <c r="X56" s="340"/>
      <c r="Y56" s="86">
        <f t="shared" si="1"/>
        <v>879</v>
      </c>
      <c r="Z56" s="87">
        <f>E56+I56+M56+Q56+U56</f>
        <v>854</v>
      </c>
      <c r="AA56" s="88">
        <f>AVERAGE(F56,J56,N56,R56,V56)</f>
        <v>175.8</v>
      </c>
      <c r="AB56" s="89">
        <f>AVERAGE(F56,J56,N56,R56,V56)-D56</f>
        <v>170.8</v>
      </c>
      <c r="AC56" s="332"/>
    </row>
    <row r="57" spans="2:29" s="63" customFormat="1" ht="49.5" customHeight="1">
      <c r="B57" s="343" t="s">
        <v>134</v>
      </c>
      <c r="C57" s="323"/>
      <c r="D57" s="64">
        <f>SUM(D58:D60)</f>
        <v>92</v>
      </c>
      <c r="E57" s="65">
        <f>SUM(E58:E60)</f>
        <v>482</v>
      </c>
      <c r="F57" s="93">
        <f>SUM(F58:F60)</f>
        <v>574</v>
      </c>
      <c r="G57" s="93">
        <f>F37</f>
        <v>583</v>
      </c>
      <c r="H57" s="71" t="str">
        <f>B37</f>
        <v>Würth</v>
      </c>
      <c r="I57" s="69">
        <f>SUM(I58:I60)</f>
        <v>446</v>
      </c>
      <c r="J57" s="70">
        <f>SUM(J58:J60)</f>
        <v>538</v>
      </c>
      <c r="K57" s="67">
        <f>J45</f>
        <v>585</v>
      </c>
      <c r="L57" s="68" t="str">
        <f>B45</f>
        <v>Ehituse ABC</v>
      </c>
      <c r="M57" s="73">
        <f>SUM(M58:M60)</f>
        <v>512</v>
      </c>
      <c r="N57" s="67">
        <f>SUM(N58:N60)</f>
        <v>604</v>
      </c>
      <c r="O57" s="67">
        <f>N53</f>
        <v>530</v>
      </c>
      <c r="P57" s="68" t="str">
        <f>B53</f>
        <v>Maja</v>
      </c>
      <c r="Q57" s="73">
        <f>SUM(Q58:Q60)</f>
        <v>508</v>
      </c>
      <c r="R57" s="67">
        <f>SUM(R58:R60)</f>
        <v>600</v>
      </c>
      <c r="S57" s="67">
        <f>R41</f>
        <v>515</v>
      </c>
      <c r="T57" s="68" t="str">
        <f>B41</f>
        <v>Maanteed</v>
      </c>
      <c r="U57" s="73">
        <f>SUM(U58:U60)</f>
        <v>539</v>
      </c>
      <c r="V57" s="67">
        <f>SUM(V58:V60)</f>
        <v>631</v>
      </c>
      <c r="W57" s="67">
        <f>V49</f>
        <v>523</v>
      </c>
      <c r="X57" s="68" t="str">
        <f>B49</f>
        <v>Taaravainu</v>
      </c>
      <c r="Y57" s="74">
        <f t="shared" si="1"/>
        <v>2947</v>
      </c>
      <c r="Z57" s="72">
        <f>SUM(Z58:Z60)</f>
        <v>2487</v>
      </c>
      <c r="AA57" s="92">
        <f>AVERAGE(AA58,AA59,AA60)</f>
        <v>196.46666666666667</v>
      </c>
      <c r="AB57" s="76">
        <f>AVERAGE(AB58,AB59,AB60)</f>
        <v>165.79999999999998</v>
      </c>
      <c r="AC57" s="330">
        <f>G58+K58+O58+S58+W58</f>
        <v>3</v>
      </c>
    </row>
    <row r="58" spans="2:29" s="63" customFormat="1" ht="16.5" customHeight="1">
      <c r="B58" s="333" t="s">
        <v>246</v>
      </c>
      <c r="C58" s="334"/>
      <c r="D58" s="77">
        <v>49</v>
      </c>
      <c r="E58" s="78">
        <v>128</v>
      </c>
      <c r="F58" s="81">
        <f>D58+E58</f>
        <v>177</v>
      </c>
      <c r="G58" s="335">
        <v>0</v>
      </c>
      <c r="H58" s="336"/>
      <c r="I58" s="80">
        <v>142</v>
      </c>
      <c r="J58" s="79">
        <f>D58+I58</f>
        <v>191</v>
      </c>
      <c r="K58" s="335">
        <v>0</v>
      </c>
      <c r="L58" s="336"/>
      <c r="M58" s="80">
        <v>199</v>
      </c>
      <c r="N58" s="79">
        <f>D58+M58</f>
        <v>248</v>
      </c>
      <c r="O58" s="335">
        <v>1</v>
      </c>
      <c r="P58" s="336"/>
      <c r="Q58" s="78">
        <v>136</v>
      </c>
      <c r="R58" s="81">
        <f>D58+Q58</f>
        <v>185</v>
      </c>
      <c r="S58" s="335">
        <v>1</v>
      </c>
      <c r="T58" s="336"/>
      <c r="U58" s="78">
        <v>171</v>
      </c>
      <c r="V58" s="81">
        <f>D58+U58</f>
        <v>220</v>
      </c>
      <c r="W58" s="335">
        <v>1</v>
      </c>
      <c r="X58" s="336"/>
      <c r="Y58" s="79">
        <f>F58+J58+N58+R58+V58</f>
        <v>1021</v>
      </c>
      <c r="Z58" s="80">
        <f>E58+I58+M58+Q58+U58</f>
        <v>776</v>
      </c>
      <c r="AA58" s="82">
        <f>AVERAGE(F58,J58,N58,R58,V58)</f>
        <v>204.2</v>
      </c>
      <c r="AB58" s="83">
        <f>AVERAGE(F58,J58,N58,R58,V58)-D58</f>
        <v>155.2</v>
      </c>
      <c r="AC58" s="331"/>
    </row>
    <row r="59" spans="2:29" s="63" customFormat="1" ht="16.5" customHeight="1">
      <c r="B59" s="333" t="s">
        <v>175</v>
      </c>
      <c r="C59" s="334"/>
      <c r="D59" s="77">
        <v>39</v>
      </c>
      <c r="E59" s="78">
        <v>155</v>
      </c>
      <c r="F59" s="81">
        <f>D59+E59</f>
        <v>194</v>
      </c>
      <c r="G59" s="337"/>
      <c r="H59" s="338"/>
      <c r="I59" s="80">
        <v>124</v>
      </c>
      <c r="J59" s="79">
        <f>D59+I59</f>
        <v>163</v>
      </c>
      <c r="K59" s="337"/>
      <c r="L59" s="338"/>
      <c r="M59" s="80">
        <v>125</v>
      </c>
      <c r="N59" s="79">
        <f>D59+M59</f>
        <v>164</v>
      </c>
      <c r="O59" s="337"/>
      <c r="P59" s="338"/>
      <c r="Q59" s="78">
        <v>143</v>
      </c>
      <c r="R59" s="81">
        <f>D59+Q59</f>
        <v>182</v>
      </c>
      <c r="S59" s="337"/>
      <c r="T59" s="338"/>
      <c r="U59" s="78">
        <v>182</v>
      </c>
      <c r="V59" s="81">
        <f>D59+U59</f>
        <v>221</v>
      </c>
      <c r="W59" s="337"/>
      <c r="X59" s="338"/>
      <c r="Y59" s="79">
        <f>F59+J59+N59+R59+V59</f>
        <v>924</v>
      </c>
      <c r="Z59" s="80">
        <f>E59+I59+M59+Q59+U59</f>
        <v>729</v>
      </c>
      <c r="AA59" s="82">
        <f>AVERAGE(F59,J59,N59,R59,V59)</f>
        <v>184.8</v>
      </c>
      <c r="AB59" s="83">
        <f>AVERAGE(F59,J59,N59,R59,V59)-D59</f>
        <v>145.8</v>
      </c>
      <c r="AC59" s="331"/>
    </row>
    <row r="60" spans="2:29" s="63" customFormat="1" ht="16.5" thickBot="1">
      <c r="B60" s="341" t="s">
        <v>177</v>
      </c>
      <c r="C60" s="342"/>
      <c r="D60" s="84">
        <v>4</v>
      </c>
      <c r="E60" s="85">
        <v>199</v>
      </c>
      <c r="F60" s="86">
        <f>D60+E60</f>
        <v>203</v>
      </c>
      <c r="G60" s="339"/>
      <c r="H60" s="340"/>
      <c r="I60" s="87">
        <v>180</v>
      </c>
      <c r="J60" s="86">
        <f>D60+I60</f>
        <v>184</v>
      </c>
      <c r="K60" s="339"/>
      <c r="L60" s="340"/>
      <c r="M60" s="87">
        <v>188</v>
      </c>
      <c r="N60" s="86">
        <f>D60+M60</f>
        <v>192</v>
      </c>
      <c r="O60" s="339"/>
      <c r="P60" s="340"/>
      <c r="Q60" s="87">
        <v>229</v>
      </c>
      <c r="R60" s="86">
        <f>D60+Q60</f>
        <v>233</v>
      </c>
      <c r="S60" s="339"/>
      <c r="T60" s="340"/>
      <c r="U60" s="87">
        <v>186</v>
      </c>
      <c r="V60" s="86">
        <f>D60+U60</f>
        <v>190</v>
      </c>
      <c r="W60" s="339"/>
      <c r="X60" s="340"/>
      <c r="Y60" s="86">
        <f>F60+J60+N60+R60+V60</f>
        <v>1002</v>
      </c>
      <c r="Z60" s="87">
        <f>E60+I60+M60+Q60+U60</f>
        <v>982</v>
      </c>
      <c r="AA60" s="88">
        <f>AVERAGE(F60,J60,N60,R60,V60)</f>
        <v>200.4</v>
      </c>
      <c r="AB60" s="89">
        <f>AVERAGE(F60,J60,N60,R60,V60)-D60</f>
        <v>196.4</v>
      </c>
      <c r="AC60" s="332"/>
    </row>
    <row r="61" spans="2:29" s="63" customFormat="1" ht="24" customHeight="1">
      <c r="B61" s="115"/>
      <c r="C61" s="115"/>
      <c r="D61" s="100"/>
      <c r="E61" s="101"/>
      <c r="F61" s="102"/>
      <c r="G61" s="103"/>
      <c r="H61" s="103"/>
      <c r="I61" s="101"/>
      <c r="J61" s="102"/>
      <c r="K61" s="103"/>
      <c r="L61" s="103"/>
      <c r="M61" s="101"/>
      <c r="N61" s="102"/>
      <c r="O61" s="103"/>
      <c r="P61" s="103"/>
      <c r="Q61" s="101"/>
      <c r="R61" s="102"/>
      <c r="S61" s="103"/>
      <c r="T61" s="103"/>
      <c r="U61" s="101"/>
      <c r="V61" s="102"/>
      <c r="W61" s="103"/>
      <c r="X61" s="103"/>
      <c r="Y61" s="102"/>
      <c r="Z61" s="113"/>
      <c r="AA61" s="105"/>
      <c r="AB61" s="104"/>
      <c r="AC61" s="106"/>
    </row>
    <row r="62" spans="2:29" ht="24" customHeight="1">
      <c r="B62" s="1"/>
      <c r="C62" s="1"/>
      <c r="D62" s="1"/>
      <c r="E62" s="42"/>
      <c r="F62" s="4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24" customHeight="1">
      <c r="B63" s="234"/>
      <c r="C63" s="232"/>
      <c r="D63" s="1"/>
      <c r="E63" s="42"/>
      <c r="F63" s="358" t="s">
        <v>256</v>
      </c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1"/>
      <c r="T63" s="1"/>
      <c r="U63" s="1"/>
      <c r="V63" s="1"/>
      <c r="W63" s="359" t="s">
        <v>59</v>
      </c>
      <c r="X63" s="359"/>
      <c r="Y63" s="359"/>
      <c r="Z63" s="359"/>
      <c r="AA63" s="1"/>
      <c r="AB63" s="1"/>
      <c r="AC63" s="1"/>
    </row>
    <row r="64" spans="2:29" ht="24.75" customHeight="1" thickBot="1">
      <c r="B64" s="234" t="s">
        <v>93</v>
      </c>
      <c r="C64" s="232"/>
      <c r="D64" s="1"/>
      <c r="E64" s="42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1"/>
      <c r="T64" s="1"/>
      <c r="U64" s="1"/>
      <c r="V64" s="1"/>
      <c r="W64" s="360"/>
      <c r="X64" s="360"/>
      <c r="Y64" s="360"/>
      <c r="Z64" s="360"/>
      <c r="AA64" s="1"/>
      <c r="AB64" s="1"/>
      <c r="AC64" s="1"/>
    </row>
    <row r="65" spans="2:29" s="44" customFormat="1" ht="17.25" customHeight="1">
      <c r="B65" s="367" t="s">
        <v>1</v>
      </c>
      <c r="C65" s="368"/>
      <c r="D65" s="117" t="s">
        <v>31</v>
      </c>
      <c r="E65" s="116"/>
      <c r="F65" s="48" t="s">
        <v>35</v>
      </c>
      <c r="G65" s="352" t="s">
        <v>36</v>
      </c>
      <c r="H65" s="352"/>
      <c r="I65" s="48"/>
      <c r="J65" s="48" t="s">
        <v>37</v>
      </c>
      <c r="K65" s="352" t="s">
        <v>36</v>
      </c>
      <c r="L65" s="352"/>
      <c r="M65" s="48"/>
      <c r="N65" s="48" t="s">
        <v>38</v>
      </c>
      <c r="O65" s="352" t="s">
        <v>36</v>
      </c>
      <c r="P65" s="352"/>
      <c r="Q65" s="48"/>
      <c r="R65" s="48" t="s">
        <v>39</v>
      </c>
      <c r="S65" s="352" t="s">
        <v>36</v>
      </c>
      <c r="T65" s="352"/>
      <c r="U65" s="49"/>
      <c r="V65" s="48" t="s">
        <v>40</v>
      </c>
      <c r="W65" s="352" t="s">
        <v>36</v>
      </c>
      <c r="X65" s="352"/>
      <c r="Y65" s="48" t="s">
        <v>41</v>
      </c>
      <c r="Z65" s="50"/>
      <c r="AA65" s="108" t="s">
        <v>42</v>
      </c>
      <c r="AB65" s="52" t="s">
        <v>43</v>
      </c>
      <c r="AC65" s="53" t="s">
        <v>41</v>
      </c>
    </row>
    <row r="66" spans="2:29" s="44" customFormat="1" ht="17.25" customHeight="1" thickBot="1">
      <c r="B66" s="353" t="s">
        <v>44</v>
      </c>
      <c r="C66" s="354"/>
      <c r="D66" s="119"/>
      <c r="E66" s="118"/>
      <c r="F66" s="55" t="s">
        <v>45</v>
      </c>
      <c r="G66" s="355" t="s">
        <v>46</v>
      </c>
      <c r="H66" s="355"/>
      <c r="I66" s="55"/>
      <c r="J66" s="55" t="s">
        <v>45</v>
      </c>
      <c r="K66" s="355" t="s">
        <v>46</v>
      </c>
      <c r="L66" s="355"/>
      <c r="M66" s="55"/>
      <c r="N66" s="55" t="s">
        <v>45</v>
      </c>
      <c r="O66" s="355" t="s">
        <v>46</v>
      </c>
      <c r="P66" s="355"/>
      <c r="Q66" s="55"/>
      <c r="R66" s="55" t="s">
        <v>45</v>
      </c>
      <c r="S66" s="355" t="s">
        <v>46</v>
      </c>
      <c r="T66" s="355"/>
      <c r="U66" s="57"/>
      <c r="V66" s="55" t="s">
        <v>45</v>
      </c>
      <c r="W66" s="355" t="s">
        <v>46</v>
      </c>
      <c r="X66" s="355"/>
      <c r="Y66" s="55" t="s">
        <v>45</v>
      </c>
      <c r="Z66" s="59" t="s">
        <v>47</v>
      </c>
      <c r="AA66" s="60" t="s">
        <v>48</v>
      </c>
      <c r="AB66" s="61" t="s">
        <v>49</v>
      </c>
      <c r="AC66" s="120" t="s">
        <v>50</v>
      </c>
    </row>
    <row r="67" spans="2:29" s="63" customFormat="1" ht="49.5" customHeight="1">
      <c r="B67" s="328" t="s">
        <v>86</v>
      </c>
      <c r="C67" s="329"/>
      <c r="D67" s="90">
        <f>SUM(D68:D70)</f>
        <v>125</v>
      </c>
      <c r="E67" s="65">
        <f>SUM(E68:E70)</f>
        <v>400</v>
      </c>
      <c r="F67" s="66">
        <f>SUM(F68:F70)</f>
        <v>525</v>
      </c>
      <c r="G67" s="67">
        <f>F87</f>
        <v>521</v>
      </c>
      <c r="H67" s="68" t="str">
        <f>B87</f>
        <v>RMK Spordiklubi</v>
      </c>
      <c r="I67" s="112">
        <f>SUM(I68:I70)</f>
        <v>427</v>
      </c>
      <c r="J67" s="70">
        <f>SUM(J68:J70)</f>
        <v>552</v>
      </c>
      <c r="K67" s="70">
        <f>J83</f>
        <v>570</v>
      </c>
      <c r="L67" s="68" t="str">
        <f>B83</f>
        <v>FEB</v>
      </c>
      <c r="M67" s="73">
        <f>SUM(M68:M70)</f>
        <v>380</v>
      </c>
      <c r="N67" s="67">
        <f>SUM(N68:N70)</f>
        <v>505</v>
      </c>
      <c r="O67" s="67">
        <f>N79</f>
        <v>518</v>
      </c>
      <c r="P67" s="68" t="str">
        <f>B79</f>
        <v>Temper</v>
      </c>
      <c r="Q67" s="73">
        <f>SUM(Q68:Q70)</f>
        <v>439</v>
      </c>
      <c r="R67" s="67">
        <f>SUM(R68:R70)</f>
        <v>564</v>
      </c>
      <c r="S67" s="67">
        <f>R75</f>
        <v>557</v>
      </c>
      <c r="T67" s="68" t="str">
        <f>B75</f>
        <v>Eesti Raudtee</v>
      </c>
      <c r="U67" s="73">
        <f>SUM(U68:U70)</f>
        <v>403</v>
      </c>
      <c r="V67" s="67">
        <f>SUM(V68:V70)</f>
        <v>528</v>
      </c>
      <c r="W67" s="67">
        <f>V71</f>
        <v>549</v>
      </c>
      <c r="X67" s="68" t="str">
        <f>B71</f>
        <v>Rägavere vald</v>
      </c>
      <c r="Y67" s="91">
        <f aca="true" t="shared" si="2" ref="Y67:Y87">F67+J67+N67+R67+V67</f>
        <v>2674</v>
      </c>
      <c r="Z67" s="73">
        <f>SUM(Z68:Z70)</f>
        <v>2049</v>
      </c>
      <c r="AA67" s="75">
        <f>AVERAGE(AA68,AA69,AA70)</f>
        <v>178.26666666666665</v>
      </c>
      <c r="AB67" s="121">
        <f>AVERAGE(AB68,AB69,AB70)</f>
        <v>136.6</v>
      </c>
      <c r="AC67" s="331">
        <f>G68+K68+O68+S68+W68</f>
        <v>2</v>
      </c>
    </row>
    <row r="68" spans="2:29" s="63" customFormat="1" ht="17.25" customHeight="1">
      <c r="B68" s="333" t="s">
        <v>163</v>
      </c>
      <c r="C68" s="334"/>
      <c r="D68" s="77">
        <v>60</v>
      </c>
      <c r="E68" s="78">
        <v>119</v>
      </c>
      <c r="F68" s="81">
        <f>D68+E68</f>
        <v>179</v>
      </c>
      <c r="G68" s="335">
        <v>1</v>
      </c>
      <c r="H68" s="336"/>
      <c r="I68" s="80">
        <v>132</v>
      </c>
      <c r="J68" s="79">
        <f>D68+I68</f>
        <v>192</v>
      </c>
      <c r="K68" s="335">
        <v>0</v>
      </c>
      <c r="L68" s="336"/>
      <c r="M68" s="80">
        <v>115</v>
      </c>
      <c r="N68" s="79">
        <f>D68+M68</f>
        <v>175</v>
      </c>
      <c r="O68" s="335">
        <v>0</v>
      </c>
      <c r="P68" s="336"/>
      <c r="Q68" s="80">
        <v>100</v>
      </c>
      <c r="R68" s="81">
        <f>D68+Q68</f>
        <v>160</v>
      </c>
      <c r="S68" s="335">
        <v>1</v>
      </c>
      <c r="T68" s="336"/>
      <c r="U68" s="78">
        <v>113</v>
      </c>
      <c r="V68" s="81">
        <f>D68+U68</f>
        <v>173</v>
      </c>
      <c r="W68" s="335">
        <v>0</v>
      </c>
      <c r="X68" s="336"/>
      <c r="Y68" s="79">
        <f>F68+J68+N68+R68+V68</f>
        <v>879</v>
      </c>
      <c r="Z68" s="80">
        <f>E68+I68+M68+Q68+U68</f>
        <v>579</v>
      </c>
      <c r="AA68" s="82">
        <f>AVERAGE(F68,J68,N68,R68,V68)</f>
        <v>175.8</v>
      </c>
      <c r="AB68" s="83">
        <f>AVERAGE(F68,J68,N68,R68,V68)-D68</f>
        <v>115.80000000000001</v>
      </c>
      <c r="AC68" s="331"/>
    </row>
    <row r="69" spans="2:29" s="63" customFormat="1" ht="17.25" customHeight="1">
      <c r="B69" s="333" t="s">
        <v>164</v>
      </c>
      <c r="C69" s="334"/>
      <c r="D69" s="77">
        <v>41</v>
      </c>
      <c r="E69" s="78">
        <v>125</v>
      </c>
      <c r="F69" s="81">
        <f>D69+E69</f>
        <v>166</v>
      </c>
      <c r="G69" s="337"/>
      <c r="H69" s="338"/>
      <c r="I69" s="80">
        <v>125</v>
      </c>
      <c r="J69" s="79">
        <f>D69+I69</f>
        <v>166</v>
      </c>
      <c r="K69" s="337"/>
      <c r="L69" s="338"/>
      <c r="M69" s="80">
        <v>119</v>
      </c>
      <c r="N69" s="79">
        <f>D69+M69</f>
        <v>160</v>
      </c>
      <c r="O69" s="337"/>
      <c r="P69" s="338"/>
      <c r="Q69" s="78">
        <v>125</v>
      </c>
      <c r="R69" s="81">
        <f>D69+Q69</f>
        <v>166</v>
      </c>
      <c r="S69" s="337"/>
      <c r="T69" s="338"/>
      <c r="U69" s="78">
        <v>110</v>
      </c>
      <c r="V69" s="81">
        <f>D69+U69</f>
        <v>151</v>
      </c>
      <c r="W69" s="337"/>
      <c r="X69" s="338"/>
      <c r="Y69" s="79">
        <f t="shared" si="2"/>
        <v>809</v>
      </c>
      <c r="Z69" s="80">
        <f>E69+I69+M69+Q69+U69</f>
        <v>604</v>
      </c>
      <c r="AA69" s="82">
        <f>AVERAGE(F69,J69,N69,R69,V69)</f>
        <v>161.8</v>
      </c>
      <c r="AB69" s="83">
        <f>AVERAGE(F69,J69,N69,R69,V69)-D69</f>
        <v>120.80000000000001</v>
      </c>
      <c r="AC69" s="331"/>
    </row>
    <row r="70" spans="2:29" s="63" customFormat="1" ht="17.25" customHeight="1" thickBot="1">
      <c r="B70" s="341" t="s">
        <v>162</v>
      </c>
      <c r="C70" s="342"/>
      <c r="D70" s="124">
        <v>24</v>
      </c>
      <c r="E70" s="85">
        <v>156</v>
      </c>
      <c r="F70" s="81">
        <f>D70+E70</f>
        <v>180</v>
      </c>
      <c r="G70" s="339"/>
      <c r="H70" s="340"/>
      <c r="I70" s="87">
        <v>170</v>
      </c>
      <c r="J70" s="79">
        <f>D70+I70</f>
        <v>194</v>
      </c>
      <c r="K70" s="339"/>
      <c r="L70" s="340"/>
      <c r="M70" s="80">
        <v>146</v>
      </c>
      <c r="N70" s="79">
        <f>D70+M70</f>
        <v>170</v>
      </c>
      <c r="O70" s="339"/>
      <c r="P70" s="340"/>
      <c r="Q70" s="78">
        <v>214</v>
      </c>
      <c r="R70" s="86">
        <f>D70+Q70</f>
        <v>238</v>
      </c>
      <c r="S70" s="339"/>
      <c r="T70" s="340"/>
      <c r="U70" s="78">
        <v>180</v>
      </c>
      <c r="V70" s="81">
        <f>D70+U70</f>
        <v>204</v>
      </c>
      <c r="W70" s="339"/>
      <c r="X70" s="340"/>
      <c r="Y70" s="86">
        <f>F70+J70+N70+R70+V70</f>
        <v>986</v>
      </c>
      <c r="Z70" s="87">
        <f>E70+I70+M70+Q70+U70</f>
        <v>866</v>
      </c>
      <c r="AA70" s="88">
        <f>AVERAGE(F70,J70,N70,R70,V70)</f>
        <v>197.2</v>
      </c>
      <c r="AB70" s="89">
        <f>AVERAGE(F70,J70,N70,R70,V70)-D70</f>
        <v>173.2</v>
      </c>
      <c r="AC70" s="332"/>
    </row>
    <row r="71" spans="2:29" s="63" customFormat="1" ht="49.5" customHeight="1">
      <c r="B71" s="328" t="s">
        <v>76</v>
      </c>
      <c r="C71" s="329"/>
      <c r="D71" s="64">
        <f>SUM(D72:D74)</f>
        <v>147</v>
      </c>
      <c r="E71" s="110">
        <f>SUM(E72:E74)</f>
        <v>431</v>
      </c>
      <c r="F71" s="93">
        <f>SUM(F72:F74)</f>
        <v>578</v>
      </c>
      <c r="G71" s="93">
        <f>F83</f>
        <v>572</v>
      </c>
      <c r="H71" s="71" t="str">
        <f>B83</f>
        <v>FEB</v>
      </c>
      <c r="I71" s="65">
        <f>SUM(I72:I74)</f>
        <v>396</v>
      </c>
      <c r="J71" s="93">
        <f>SUM(J72:J74)</f>
        <v>543</v>
      </c>
      <c r="K71" s="93">
        <f>J79</f>
        <v>535</v>
      </c>
      <c r="L71" s="71" t="str">
        <f>B79</f>
        <v>Temper</v>
      </c>
      <c r="M71" s="72">
        <f>SUM(M72:M74)</f>
        <v>550</v>
      </c>
      <c r="N71" s="94">
        <f>SUM(N72:N74)</f>
        <v>697</v>
      </c>
      <c r="O71" s="93">
        <f>N75</f>
        <v>564</v>
      </c>
      <c r="P71" s="71" t="str">
        <f>B75</f>
        <v>Eesti Raudtee</v>
      </c>
      <c r="Q71" s="72">
        <f>SUM(Q72:Q74)</f>
        <v>340</v>
      </c>
      <c r="R71" s="67">
        <f>SUM(R72:R74)</f>
        <v>487</v>
      </c>
      <c r="S71" s="93">
        <f>R87</f>
        <v>528</v>
      </c>
      <c r="T71" s="71" t="str">
        <f>B87</f>
        <v>RMK Spordiklubi</v>
      </c>
      <c r="U71" s="72">
        <f>SUM(U72:U74)</f>
        <v>402</v>
      </c>
      <c r="V71" s="95">
        <f>SUM(V72:V74)</f>
        <v>549</v>
      </c>
      <c r="W71" s="93">
        <f>V67</f>
        <v>528</v>
      </c>
      <c r="X71" s="71" t="str">
        <f>B67</f>
        <v>Jeld Wen</v>
      </c>
      <c r="Y71" s="74">
        <f>F71+J71+N71+R71+V71</f>
        <v>2854</v>
      </c>
      <c r="Z71" s="72">
        <f>SUM(Z72:Z74)</f>
        <v>2119</v>
      </c>
      <c r="AA71" s="92">
        <f>AVERAGE(AA72,AA73,AA74)</f>
        <v>190.26666666666665</v>
      </c>
      <c r="AB71" s="76">
        <f>AVERAGE(AB72,AB73,AB74)</f>
        <v>141.26666666666668</v>
      </c>
      <c r="AC71" s="330">
        <f>G72+K72+O72+S72+W72</f>
        <v>4</v>
      </c>
    </row>
    <row r="72" spans="2:29" s="63" customFormat="1" ht="17.25" customHeight="1">
      <c r="B72" s="333" t="s">
        <v>114</v>
      </c>
      <c r="C72" s="334"/>
      <c r="D72" s="77">
        <v>53</v>
      </c>
      <c r="E72" s="78">
        <v>134</v>
      </c>
      <c r="F72" s="81">
        <f>D72+E72</f>
        <v>187</v>
      </c>
      <c r="G72" s="335">
        <v>1</v>
      </c>
      <c r="H72" s="336"/>
      <c r="I72" s="80">
        <v>132</v>
      </c>
      <c r="J72" s="79">
        <f>D72+I72</f>
        <v>185</v>
      </c>
      <c r="K72" s="335">
        <v>1</v>
      </c>
      <c r="L72" s="336"/>
      <c r="M72" s="80">
        <v>169</v>
      </c>
      <c r="N72" s="79">
        <f>D72+M72</f>
        <v>222</v>
      </c>
      <c r="O72" s="335">
        <v>1</v>
      </c>
      <c r="P72" s="336"/>
      <c r="Q72" s="78">
        <v>138</v>
      </c>
      <c r="R72" s="81">
        <f>D72+Q72</f>
        <v>191</v>
      </c>
      <c r="S72" s="335">
        <v>0</v>
      </c>
      <c r="T72" s="336"/>
      <c r="U72" s="78">
        <v>138</v>
      </c>
      <c r="V72" s="81">
        <f>D72+U72</f>
        <v>191</v>
      </c>
      <c r="W72" s="335">
        <v>1</v>
      </c>
      <c r="X72" s="336"/>
      <c r="Y72" s="79">
        <f t="shared" si="2"/>
        <v>976</v>
      </c>
      <c r="Z72" s="80">
        <f>E72+I72+M72+Q72+U72</f>
        <v>711</v>
      </c>
      <c r="AA72" s="82">
        <f>AVERAGE(F72,J72,N72,R72,V72)</f>
        <v>195.2</v>
      </c>
      <c r="AB72" s="83">
        <f>AVERAGE(F72,J72,N72,R72,V72)-D72</f>
        <v>142.2</v>
      </c>
      <c r="AC72" s="331"/>
    </row>
    <row r="73" spans="2:29" s="63" customFormat="1" ht="17.25" customHeight="1">
      <c r="B73" s="333" t="s">
        <v>115</v>
      </c>
      <c r="C73" s="334"/>
      <c r="D73" s="77">
        <v>47</v>
      </c>
      <c r="E73" s="78">
        <v>141</v>
      </c>
      <c r="F73" s="81">
        <f>D73+E73</f>
        <v>188</v>
      </c>
      <c r="G73" s="337"/>
      <c r="H73" s="338"/>
      <c r="I73" s="80">
        <v>140</v>
      </c>
      <c r="J73" s="79">
        <f>D73+I73</f>
        <v>187</v>
      </c>
      <c r="K73" s="337"/>
      <c r="L73" s="338"/>
      <c r="M73" s="80">
        <v>196</v>
      </c>
      <c r="N73" s="79">
        <f>D73+M73</f>
        <v>243</v>
      </c>
      <c r="O73" s="337"/>
      <c r="P73" s="338"/>
      <c r="Q73" s="78">
        <v>95</v>
      </c>
      <c r="R73" s="81">
        <f>D73+Q73</f>
        <v>142</v>
      </c>
      <c r="S73" s="337"/>
      <c r="T73" s="338"/>
      <c r="U73" s="78">
        <v>172</v>
      </c>
      <c r="V73" s="81">
        <f>D73+U73</f>
        <v>219</v>
      </c>
      <c r="W73" s="337"/>
      <c r="X73" s="338"/>
      <c r="Y73" s="79">
        <f t="shared" si="2"/>
        <v>979</v>
      </c>
      <c r="Z73" s="80">
        <f>E73+I73+M73+Q73+U73</f>
        <v>744</v>
      </c>
      <c r="AA73" s="82">
        <f>AVERAGE(F73,J73,N73,R73,V73)</f>
        <v>195.8</v>
      </c>
      <c r="AB73" s="83">
        <f>AVERAGE(F73,J73,N73,R73,V73)-D73</f>
        <v>148.8</v>
      </c>
      <c r="AC73" s="331"/>
    </row>
    <row r="74" spans="2:29" s="63" customFormat="1" ht="17.25" customHeight="1" thickBot="1">
      <c r="B74" s="341" t="s">
        <v>116</v>
      </c>
      <c r="C74" s="342"/>
      <c r="D74" s="77">
        <v>47</v>
      </c>
      <c r="E74" s="85">
        <v>156</v>
      </c>
      <c r="F74" s="81">
        <f>D74+E74</f>
        <v>203</v>
      </c>
      <c r="G74" s="339"/>
      <c r="H74" s="340"/>
      <c r="I74" s="87">
        <v>124</v>
      </c>
      <c r="J74" s="79">
        <f>D74+I74</f>
        <v>171</v>
      </c>
      <c r="K74" s="339"/>
      <c r="L74" s="340"/>
      <c r="M74" s="80">
        <v>185</v>
      </c>
      <c r="N74" s="79">
        <f>D74+M74</f>
        <v>232</v>
      </c>
      <c r="O74" s="339"/>
      <c r="P74" s="340"/>
      <c r="Q74" s="78">
        <v>107</v>
      </c>
      <c r="R74" s="81">
        <f>D74+Q74</f>
        <v>154</v>
      </c>
      <c r="S74" s="339"/>
      <c r="T74" s="340"/>
      <c r="U74" s="78">
        <v>92</v>
      </c>
      <c r="V74" s="81">
        <f>D74+U74</f>
        <v>139</v>
      </c>
      <c r="W74" s="339"/>
      <c r="X74" s="340"/>
      <c r="Y74" s="86">
        <f t="shared" si="2"/>
        <v>899</v>
      </c>
      <c r="Z74" s="87">
        <f>E74+I74+M74+Q74+U74</f>
        <v>664</v>
      </c>
      <c r="AA74" s="88">
        <f>AVERAGE(F74,J74,N74,R74,V74)</f>
        <v>179.8</v>
      </c>
      <c r="AB74" s="89">
        <f>AVERAGE(F74,J74,N74,R74,V74)-D74</f>
        <v>132.8</v>
      </c>
      <c r="AC74" s="332"/>
    </row>
    <row r="75" spans="2:29" s="63" customFormat="1" ht="49.5" customHeight="1">
      <c r="B75" s="343" t="s">
        <v>68</v>
      </c>
      <c r="C75" s="323"/>
      <c r="D75" s="64">
        <f>SUM(D76:D78)</f>
        <v>85</v>
      </c>
      <c r="E75" s="110">
        <f>SUM(E76:E78)</f>
        <v>448</v>
      </c>
      <c r="F75" s="93">
        <f>SUM(F76:F78)</f>
        <v>533</v>
      </c>
      <c r="G75" s="93">
        <f>F79</f>
        <v>568</v>
      </c>
      <c r="H75" s="71" t="str">
        <f>B79</f>
        <v>Temper</v>
      </c>
      <c r="I75" s="65">
        <f>SUM(I76:I78)</f>
        <v>469</v>
      </c>
      <c r="J75" s="93">
        <f>SUM(J76:J78)</f>
        <v>554</v>
      </c>
      <c r="K75" s="93">
        <f>J87</f>
        <v>613</v>
      </c>
      <c r="L75" s="71" t="str">
        <f>B87</f>
        <v>RMK Spordiklubi</v>
      </c>
      <c r="M75" s="72">
        <f>SUM(M76:M78)</f>
        <v>479</v>
      </c>
      <c r="N75" s="94">
        <f>SUM(N76:N78)</f>
        <v>564</v>
      </c>
      <c r="O75" s="93">
        <f>N71</f>
        <v>697</v>
      </c>
      <c r="P75" s="71" t="str">
        <f>B71</f>
        <v>Rägavere vald</v>
      </c>
      <c r="Q75" s="72">
        <f>SUM(Q76:Q78)</f>
        <v>472</v>
      </c>
      <c r="R75" s="95">
        <f>SUM(R76:R78)</f>
        <v>557</v>
      </c>
      <c r="S75" s="93">
        <f>R67</f>
        <v>564</v>
      </c>
      <c r="T75" s="71" t="str">
        <f>B67</f>
        <v>Jeld Wen</v>
      </c>
      <c r="U75" s="72">
        <f>SUM(U76:U78)</f>
        <v>462</v>
      </c>
      <c r="V75" s="94">
        <f>SUM(V76:V78)</f>
        <v>547</v>
      </c>
      <c r="W75" s="93">
        <f>V83</f>
        <v>553</v>
      </c>
      <c r="X75" s="71" t="str">
        <f>B83</f>
        <v>FEB</v>
      </c>
      <c r="Y75" s="74">
        <f t="shared" si="2"/>
        <v>2755</v>
      </c>
      <c r="Z75" s="72">
        <f>SUM(Z76:Z78)</f>
        <v>2330</v>
      </c>
      <c r="AA75" s="92">
        <f>AVERAGE(AA76,AA77,AA78)</f>
        <v>183.66666666666666</v>
      </c>
      <c r="AB75" s="76">
        <f>AVERAGE(AB76,AB77,AB78)</f>
        <v>155.33333333333331</v>
      </c>
      <c r="AC75" s="330">
        <f>G76+K76+O76+S76+W76</f>
        <v>0</v>
      </c>
    </row>
    <row r="76" spans="2:29" s="63" customFormat="1" ht="17.25" customHeight="1">
      <c r="B76" s="333" t="s">
        <v>124</v>
      </c>
      <c r="C76" s="334"/>
      <c r="D76" s="77">
        <v>41</v>
      </c>
      <c r="E76" s="78">
        <v>135</v>
      </c>
      <c r="F76" s="81">
        <f>D76+E76</f>
        <v>176</v>
      </c>
      <c r="G76" s="335">
        <v>0</v>
      </c>
      <c r="H76" s="336"/>
      <c r="I76" s="80">
        <v>177</v>
      </c>
      <c r="J76" s="79">
        <f>D76+I76</f>
        <v>218</v>
      </c>
      <c r="K76" s="335">
        <v>0</v>
      </c>
      <c r="L76" s="336"/>
      <c r="M76" s="80">
        <v>146</v>
      </c>
      <c r="N76" s="79">
        <f>D76+M76</f>
        <v>187</v>
      </c>
      <c r="O76" s="335">
        <v>0</v>
      </c>
      <c r="P76" s="336"/>
      <c r="Q76" s="78">
        <v>140</v>
      </c>
      <c r="R76" s="81">
        <f>D76+Q76</f>
        <v>181</v>
      </c>
      <c r="S76" s="335">
        <v>0</v>
      </c>
      <c r="T76" s="336"/>
      <c r="U76" s="78">
        <v>90</v>
      </c>
      <c r="V76" s="81">
        <f>D76+U76</f>
        <v>131</v>
      </c>
      <c r="W76" s="335">
        <v>0</v>
      </c>
      <c r="X76" s="336"/>
      <c r="Y76" s="79">
        <f t="shared" si="2"/>
        <v>893</v>
      </c>
      <c r="Z76" s="80">
        <f>E76+I76+M76+Q76+U76</f>
        <v>688</v>
      </c>
      <c r="AA76" s="82">
        <f>AVERAGE(F76,J76,N76,R76,V76)</f>
        <v>178.6</v>
      </c>
      <c r="AB76" s="83">
        <f>AVERAGE(F76,J76,N76,R76,V76)-D76</f>
        <v>137.6</v>
      </c>
      <c r="AC76" s="331"/>
    </row>
    <row r="77" spans="2:29" s="63" customFormat="1" ht="17.25" customHeight="1">
      <c r="B77" s="333" t="s">
        <v>125</v>
      </c>
      <c r="C77" s="334"/>
      <c r="D77" s="77">
        <v>27</v>
      </c>
      <c r="E77" s="78">
        <v>134</v>
      </c>
      <c r="F77" s="81">
        <f>D77+E77</f>
        <v>161</v>
      </c>
      <c r="G77" s="337"/>
      <c r="H77" s="338"/>
      <c r="I77" s="80">
        <v>132</v>
      </c>
      <c r="J77" s="79">
        <f>D77+I77</f>
        <v>159</v>
      </c>
      <c r="K77" s="337"/>
      <c r="L77" s="338"/>
      <c r="M77" s="80">
        <v>142</v>
      </c>
      <c r="N77" s="79">
        <f>D77+M77</f>
        <v>169</v>
      </c>
      <c r="O77" s="337"/>
      <c r="P77" s="338"/>
      <c r="Q77" s="78">
        <v>142</v>
      </c>
      <c r="R77" s="81">
        <f>D77+Q77</f>
        <v>169</v>
      </c>
      <c r="S77" s="337"/>
      <c r="T77" s="338"/>
      <c r="U77" s="78">
        <v>156</v>
      </c>
      <c r="V77" s="81">
        <f>D77+U77</f>
        <v>183</v>
      </c>
      <c r="W77" s="337"/>
      <c r="X77" s="338"/>
      <c r="Y77" s="79">
        <f t="shared" si="2"/>
        <v>841</v>
      </c>
      <c r="Z77" s="80">
        <f>E77+I77+M77+Q77+U77</f>
        <v>706</v>
      </c>
      <c r="AA77" s="82">
        <f>AVERAGE(F77,J77,N77,R77,V77)</f>
        <v>168.2</v>
      </c>
      <c r="AB77" s="83">
        <f>AVERAGE(F77,J77,N77,R77,V77)-D77</f>
        <v>141.2</v>
      </c>
      <c r="AC77" s="331"/>
    </row>
    <row r="78" spans="2:29" s="63" customFormat="1" ht="17.25" customHeight="1" thickBot="1">
      <c r="B78" s="341" t="s">
        <v>126</v>
      </c>
      <c r="C78" s="342"/>
      <c r="D78" s="84">
        <v>17</v>
      </c>
      <c r="E78" s="85">
        <v>179</v>
      </c>
      <c r="F78" s="81">
        <f>D78+E78</f>
        <v>196</v>
      </c>
      <c r="G78" s="339"/>
      <c r="H78" s="340"/>
      <c r="I78" s="87">
        <v>160</v>
      </c>
      <c r="J78" s="79">
        <f>D78+I78</f>
        <v>177</v>
      </c>
      <c r="K78" s="339"/>
      <c r="L78" s="340"/>
      <c r="M78" s="87">
        <v>191</v>
      </c>
      <c r="N78" s="79">
        <f>D78+M78</f>
        <v>208</v>
      </c>
      <c r="O78" s="339"/>
      <c r="P78" s="340"/>
      <c r="Q78" s="78">
        <v>190</v>
      </c>
      <c r="R78" s="81">
        <f>D78+Q78</f>
        <v>207</v>
      </c>
      <c r="S78" s="339"/>
      <c r="T78" s="340"/>
      <c r="U78" s="78">
        <v>216</v>
      </c>
      <c r="V78" s="81">
        <f>D78+U78</f>
        <v>233</v>
      </c>
      <c r="W78" s="339"/>
      <c r="X78" s="340"/>
      <c r="Y78" s="86">
        <f t="shared" si="2"/>
        <v>1021</v>
      </c>
      <c r="Z78" s="87">
        <f>E78+I78+M78+Q78+U78</f>
        <v>936</v>
      </c>
      <c r="AA78" s="88">
        <f>AVERAGE(F78,J78,N78,R78,V78)</f>
        <v>204.2</v>
      </c>
      <c r="AB78" s="89">
        <f>AVERAGE(F78,J78,N78,R78,V78)-D78</f>
        <v>187.2</v>
      </c>
      <c r="AC78" s="332"/>
    </row>
    <row r="79" spans="2:29" s="63" customFormat="1" ht="49.5" customHeight="1">
      <c r="B79" s="328" t="s">
        <v>64</v>
      </c>
      <c r="C79" s="329"/>
      <c r="D79" s="64">
        <f>SUM(D80:D82)</f>
        <v>155</v>
      </c>
      <c r="E79" s="110">
        <f>SUM(E80:E82)</f>
        <v>413</v>
      </c>
      <c r="F79" s="93">
        <f>SUM(F80:F82)</f>
        <v>568</v>
      </c>
      <c r="G79" s="93">
        <f>F75</f>
        <v>533</v>
      </c>
      <c r="H79" s="71" t="str">
        <f>B75</f>
        <v>Eesti Raudtee</v>
      </c>
      <c r="I79" s="65">
        <f>SUM(I80:I82)</f>
        <v>380</v>
      </c>
      <c r="J79" s="93">
        <f>SUM(J80:J82)</f>
        <v>535</v>
      </c>
      <c r="K79" s="93">
        <f>J71</f>
        <v>543</v>
      </c>
      <c r="L79" s="71" t="str">
        <f>B71</f>
        <v>Rägavere vald</v>
      </c>
      <c r="M79" s="73">
        <f>SUM(M80:M82)</f>
        <v>363</v>
      </c>
      <c r="N79" s="95">
        <f>SUM(N80:N82)</f>
        <v>518</v>
      </c>
      <c r="O79" s="93">
        <f>N67</f>
        <v>505</v>
      </c>
      <c r="P79" s="71" t="str">
        <f>B67</f>
        <v>Jeld Wen</v>
      </c>
      <c r="Q79" s="72">
        <f>SUM(Q80:Q82)</f>
        <v>394</v>
      </c>
      <c r="R79" s="95">
        <f>SUM(R80:R82)</f>
        <v>549</v>
      </c>
      <c r="S79" s="93">
        <f>R83</f>
        <v>582</v>
      </c>
      <c r="T79" s="71" t="str">
        <f>B83</f>
        <v>FEB</v>
      </c>
      <c r="U79" s="72">
        <f>SUM(U80:U82)</f>
        <v>360</v>
      </c>
      <c r="V79" s="95">
        <f>SUM(V80:V82)</f>
        <v>515</v>
      </c>
      <c r="W79" s="93">
        <f>V87</f>
        <v>524</v>
      </c>
      <c r="X79" s="71" t="str">
        <f>B87</f>
        <v>RMK Spordiklubi</v>
      </c>
      <c r="Y79" s="74">
        <f t="shared" si="2"/>
        <v>2685</v>
      </c>
      <c r="Z79" s="72">
        <f>SUM(Z80:Z82)</f>
        <v>1910</v>
      </c>
      <c r="AA79" s="92">
        <f>AVERAGE(AA80,AA81,AA82)</f>
        <v>179</v>
      </c>
      <c r="AB79" s="76">
        <f>AVERAGE(AB80,AB81,AB82)</f>
        <v>127.33333333333333</v>
      </c>
      <c r="AC79" s="330">
        <f>G80+K80+O80+S80+W80</f>
        <v>2</v>
      </c>
    </row>
    <row r="80" spans="2:29" s="63" customFormat="1" ht="17.25" customHeight="1">
      <c r="B80" s="333" t="s">
        <v>103</v>
      </c>
      <c r="C80" s="334"/>
      <c r="D80" s="77">
        <v>60</v>
      </c>
      <c r="E80" s="80">
        <v>130</v>
      </c>
      <c r="F80" s="81">
        <f>D80+E80</f>
        <v>190</v>
      </c>
      <c r="G80" s="335">
        <v>1</v>
      </c>
      <c r="H80" s="336"/>
      <c r="I80" s="80">
        <v>108</v>
      </c>
      <c r="J80" s="79">
        <f>D80+I80</f>
        <v>168</v>
      </c>
      <c r="K80" s="335">
        <v>0</v>
      </c>
      <c r="L80" s="336"/>
      <c r="M80" s="80">
        <v>106</v>
      </c>
      <c r="N80" s="79">
        <f>D80+M80</f>
        <v>166</v>
      </c>
      <c r="O80" s="335">
        <v>1</v>
      </c>
      <c r="P80" s="336"/>
      <c r="Q80" s="78">
        <v>102</v>
      </c>
      <c r="R80" s="81">
        <f>D80+Q80</f>
        <v>162</v>
      </c>
      <c r="S80" s="335">
        <v>0</v>
      </c>
      <c r="T80" s="336"/>
      <c r="U80" s="78">
        <v>115</v>
      </c>
      <c r="V80" s="81">
        <f>D80+U80</f>
        <v>175</v>
      </c>
      <c r="W80" s="335">
        <v>0</v>
      </c>
      <c r="X80" s="336"/>
      <c r="Y80" s="79">
        <f t="shared" si="2"/>
        <v>861</v>
      </c>
      <c r="Z80" s="80">
        <f>E80+I80+M80+Q80+U80</f>
        <v>561</v>
      </c>
      <c r="AA80" s="82">
        <f>AVERAGE(F80,J80,N80,R80,V80)</f>
        <v>172.2</v>
      </c>
      <c r="AB80" s="83">
        <f>AVERAGE(F80,J80,N80,R80,V80)-D80</f>
        <v>112.19999999999999</v>
      </c>
      <c r="AC80" s="331"/>
    </row>
    <row r="81" spans="2:29" s="63" customFormat="1" ht="17.25" customHeight="1">
      <c r="B81" s="333" t="s">
        <v>200</v>
      </c>
      <c r="C81" s="334"/>
      <c r="D81" s="77">
        <v>60</v>
      </c>
      <c r="E81" s="98">
        <v>115</v>
      </c>
      <c r="F81" s="81">
        <f>D81+E81</f>
        <v>175</v>
      </c>
      <c r="G81" s="337"/>
      <c r="H81" s="338"/>
      <c r="I81" s="80">
        <v>111</v>
      </c>
      <c r="J81" s="79">
        <f>D81+I81</f>
        <v>171</v>
      </c>
      <c r="K81" s="337"/>
      <c r="L81" s="338"/>
      <c r="M81" s="80">
        <v>128</v>
      </c>
      <c r="N81" s="79">
        <f>D81+M81</f>
        <v>188</v>
      </c>
      <c r="O81" s="337"/>
      <c r="P81" s="338"/>
      <c r="Q81" s="78">
        <v>126</v>
      </c>
      <c r="R81" s="81">
        <f>D81+Q81</f>
        <v>186</v>
      </c>
      <c r="S81" s="337"/>
      <c r="T81" s="338"/>
      <c r="U81" s="78">
        <v>111</v>
      </c>
      <c r="V81" s="81">
        <f>D81+U81</f>
        <v>171</v>
      </c>
      <c r="W81" s="337"/>
      <c r="X81" s="338"/>
      <c r="Y81" s="79">
        <f t="shared" si="2"/>
        <v>891</v>
      </c>
      <c r="Z81" s="80">
        <f>E81+I81+M81+Q81+U81</f>
        <v>591</v>
      </c>
      <c r="AA81" s="82">
        <f>AVERAGE(F81,J81,N81,R81,V81)</f>
        <v>178.2</v>
      </c>
      <c r="AB81" s="83">
        <f>AVERAGE(F81,J81,N81,R81,V81)-D81</f>
        <v>118.19999999999999</v>
      </c>
      <c r="AC81" s="331"/>
    </row>
    <row r="82" spans="2:33" s="63" customFormat="1" ht="17.25" customHeight="1" thickBot="1">
      <c r="B82" s="341" t="s">
        <v>104</v>
      </c>
      <c r="C82" s="342"/>
      <c r="D82" s="84">
        <v>35</v>
      </c>
      <c r="E82" s="85">
        <v>168</v>
      </c>
      <c r="F82" s="81">
        <f>D82+E82</f>
        <v>203</v>
      </c>
      <c r="G82" s="339"/>
      <c r="H82" s="340"/>
      <c r="I82" s="87">
        <v>161</v>
      </c>
      <c r="J82" s="79">
        <f>D82+I82</f>
        <v>196</v>
      </c>
      <c r="K82" s="339"/>
      <c r="L82" s="340"/>
      <c r="M82" s="87">
        <v>129</v>
      </c>
      <c r="N82" s="79">
        <f>D82+M82</f>
        <v>164</v>
      </c>
      <c r="O82" s="339"/>
      <c r="P82" s="340"/>
      <c r="Q82" s="78">
        <v>166</v>
      </c>
      <c r="R82" s="81">
        <f>D82+Q82</f>
        <v>201</v>
      </c>
      <c r="S82" s="339"/>
      <c r="T82" s="340"/>
      <c r="U82" s="78">
        <v>134</v>
      </c>
      <c r="V82" s="81">
        <f>D82+U82</f>
        <v>169</v>
      </c>
      <c r="W82" s="339"/>
      <c r="X82" s="340"/>
      <c r="Y82" s="86">
        <f t="shared" si="2"/>
        <v>933</v>
      </c>
      <c r="Z82" s="87">
        <f>E82+I82+M82+Q82+U82</f>
        <v>758</v>
      </c>
      <c r="AA82" s="88">
        <f>AVERAGE(F82,J82,N82,R82,V82)</f>
        <v>186.6</v>
      </c>
      <c r="AB82" s="89">
        <f>AVERAGE(F82,J82,N82,R82,V82)-D82</f>
        <v>151.6</v>
      </c>
      <c r="AC82" s="332"/>
      <c r="AF82" s="375"/>
      <c r="AG82" s="375"/>
    </row>
    <row r="83" spans="2:33" s="63" customFormat="1" ht="48.75" customHeight="1">
      <c r="B83" s="328" t="s">
        <v>69</v>
      </c>
      <c r="C83" s="329"/>
      <c r="D83" s="64">
        <f>SUM(D84:D86)</f>
        <v>91</v>
      </c>
      <c r="E83" s="110">
        <f>SUM(E84:E86)</f>
        <v>481</v>
      </c>
      <c r="F83" s="93">
        <f>SUM(F84:F86)</f>
        <v>572</v>
      </c>
      <c r="G83" s="93">
        <f>F71</f>
        <v>578</v>
      </c>
      <c r="H83" s="71" t="str">
        <f>B71</f>
        <v>Rägavere vald</v>
      </c>
      <c r="I83" s="65">
        <f>SUM(I84:I86)</f>
        <v>479</v>
      </c>
      <c r="J83" s="93">
        <f>SUM(J84:J86)</f>
        <v>570</v>
      </c>
      <c r="K83" s="93">
        <f>J67</f>
        <v>552</v>
      </c>
      <c r="L83" s="71" t="str">
        <f>B67</f>
        <v>Jeld Wen</v>
      </c>
      <c r="M83" s="73">
        <f>SUM(M84:M86)</f>
        <v>420</v>
      </c>
      <c r="N83" s="93">
        <f>SUM(N84:N86)</f>
        <v>511</v>
      </c>
      <c r="O83" s="93">
        <f>N87</f>
        <v>565</v>
      </c>
      <c r="P83" s="71" t="str">
        <f>B87</f>
        <v>RMK Spordiklubi</v>
      </c>
      <c r="Q83" s="72">
        <f>SUM(Q84:Q86)</f>
        <v>491</v>
      </c>
      <c r="R83" s="94">
        <f>SUM(R84:R86)</f>
        <v>582</v>
      </c>
      <c r="S83" s="93">
        <f>R79</f>
        <v>549</v>
      </c>
      <c r="T83" s="71" t="str">
        <f>B79</f>
        <v>Temper</v>
      </c>
      <c r="U83" s="72">
        <f>SUM(U84:U86)</f>
        <v>462</v>
      </c>
      <c r="V83" s="94">
        <f>SUM(V84:V86)</f>
        <v>553</v>
      </c>
      <c r="W83" s="93">
        <f>V75</f>
        <v>547</v>
      </c>
      <c r="X83" s="71" t="str">
        <f>B75</f>
        <v>Eesti Raudtee</v>
      </c>
      <c r="Y83" s="74">
        <f t="shared" si="2"/>
        <v>2788</v>
      </c>
      <c r="Z83" s="72">
        <f>SUM(Z84:Z86)</f>
        <v>2333</v>
      </c>
      <c r="AA83" s="92">
        <f>AVERAGE(AA84,AA85,AA86)</f>
        <v>185.86666666666667</v>
      </c>
      <c r="AB83" s="76">
        <f>AVERAGE(AB84,AB85,AB86)</f>
        <v>155.53333333333333</v>
      </c>
      <c r="AC83" s="330">
        <f>G84+K84+O84+S84+W84</f>
        <v>3</v>
      </c>
      <c r="AF83" s="375"/>
      <c r="AG83" s="375"/>
    </row>
    <row r="84" spans="2:33" s="63" customFormat="1" ht="17.25" customHeight="1">
      <c r="B84" s="333" t="s">
        <v>106</v>
      </c>
      <c r="C84" s="334"/>
      <c r="D84" s="77">
        <v>39</v>
      </c>
      <c r="E84" s="80">
        <v>145</v>
      </c>
      <c r="F84" s="81">
        <f>D84+E84</f>
        <v>184</v>
      </c>
      <c r="G84" s="335">
        <v>0</v>
      </c>
      <c r="H84" s="336"/>
      <c r="I84" s="80">
        <v>119</v>
      </c>
      <c r="J84" s="79">
        <f>D84+I84</f>
        <v>158</v>
      </c>
      <c r="K84" s="335">
        <v>1</v>
      </c>
      <c r="L84" s="336"/>
      <c r="M84" s="80">
        <v>137</v>
      </c>
      <c r="N84" s="79">
        <f>D84+M84</f>
        <v>176</v>
      </c>
      <c r="O84" s="335">
        <v>0</v>
      </c>
      <c r="P84" s="336"/>
      <c r="Q84" s="78">
        <v>145</v>
      </c>
      <c r="R84" s="81">
        <f>D84+Q84</f>
        <v>184</v>
      </c>
      <c r="S84" s="335">
        <v>1</v>
      </c>
      <c r="T84" s="336"/>
      <c r="U84" s="78">
        <v>162</v>
      </c>
      <c r="V84" s="81">
        <f>D84+U84</f>
        <v>201</v>
      </c>
      <c r="W84" s="335">
        <v>1</v>
      </c>
      <c r="X84" s="336"/>
      <c r="Y84" s="79">
        <f t="shared" si="2"/>
        <v>903</v>
      </c>
      <c r="Z84" s="80">
        <f>E84+I84+M84+Q84+U84</f>
        <v>708</v>
      </c>
      <c r="AA84" s="82">
        <f>AVERAGE(F84,J84,N84,R84,V84)</f>
        <v>180.6</v>
      </c>
      <c r="AB84" s="83">
        <f>AVERAGE(F84,J84,N84,R84,V84)-D84</f>
        <v>141.6</v>
      </c>
      <c r="AC84" s="331"/>
      <c r="AF84" s="375"/>
      <c r="AG84" s="375"/>
    </row>
    <row r="85" spans="2:29" s="63" customFormat="1" ht="17.25" customHeight="1">
      <c r="B85" s="333" t="s">
        <v>108</v>
      </c>
      <c r="C85" s="334"/>
      <c r="D85" s="77">
        <v>25</v>
      </c>
      <c r="E85" s="78">
        <v>146</v>
      </c>
      <c r="F85" s="81">
        <f>D85+E85</f>
        <v>171</v>
      </c>
      <c r="G85" s="337"/>
      <c r="H85" s="338"/>
      <c r="I85" s="80">
        <v>187</v>
      </c>
      <c r="J85" s="79">
        <f>D85+I85</f>
        <v>212</v>
      </c>
      <c r="K85" s="337"/>
      <c r="L85" s="338"/>
      <c r="M85" s="80">
        <v>133</v>
      </c>
      <c r="N85" s="79">
        <f>D85+M85</f>
        <v>158</v>
      </c>
      <c r="O85" s="337"/>
      <c r="P85" s="338"/>
      <c r="Q85" s="78">
        <v>181</v>
      </c>
      <c r="R85" s="81">
        <f>D85+Q85</f>
        <v>206</v>
      </c>
      <c r="S85" s="337"/>
      <c r="T85" s="338"/>
      <c r="U85" s="78">
        <v>140</v>
      </c>
      <c r="V85" s="81">
        <f>D85+U85</f>
        <v>165</v>
      </c>
      <c r="W85" s="337"/>
      <c r="X85" s="338"/>
      <c r="Y85" s="79">
        <f t="shared" si="2"/>
        <v>912</v>
      </c>
      <c r="Z85" s="80">
        <f>E85+I85+M85+Q85+U85</f>
        <v>787</v>
      </c>
      <c r="AA85" s="82">
        <f>AVERAGE(F85,J85,N85,R85,V85)</f>
        <v>182.4</v>
      </c>
      <c r="AB85" s="83">
        <f>AVERAGE(F85,J85,N85,R85,V85)-D85</f>
        <v>157.4</v>
      </c>
      <c r="AC85" s="331"/>
    </row>
    <row r="86" spans="2:29" s="63" customFormat="1" ht="17.25" customHeight="1" thickBot="1">
      <c r="B86" s="341" t="s">
        <v>107</v>
      </c>
      <c r="C86" s="342"/>
      <c r="D86" s="77">
        <v>27</v>
      </c>
      <c r="E86" s="85">
        <v>190</v>
      </c>
      <c r="F86" s="81">
        <f>D86+E86</f>
        <v>217</v>
      </c>
      <c r="G86" s="339"/>
      <c r="H86" s="340"/>
      <c r="I86" s="87">
        <v>173</v>
      </c>
      <c r="J86" s="79">
        <f>D86+I86</f>
        <v>200</v>
      </c>
      <c r="K86" s="339"/>
      <c r="L86" s="340"/>
      <c r="M86" s="87">
        <v>150</v>
      </c>
      <c r="N86" s="79">
        <f>D86+M86</f>
        <v>177</v>
      </c>
      <c r="O86" s="339"/>
      <c r="P86" s="340"/>
      <c r="Q86" s="78">
        <v>165</v>
      </c>
      <c r="R86" s="81">
        <f>D86+Q86</f>
        <v>192</v>
      </c>
      <c r="S86" s="339"/>
      <c r="T86" s="340"/>
      <c r="U86" s="78">
        <v>160</v>
      </c>
      <c r="V86" s="81">
        <f>D86+U86</f>
        <v>187</v>
      </c>
      <c r="W86" s="339"/>
      <c r="X86" s="340"/>
      <c r="Y86" s="86">
        <f t="shared" si="2"/>
        <v>973</v>
      </c>
      <c r="Z86" s="87">
        <f>E86+I86+M86+Q86+U86</f>
        <v>838</v>
      </c>
      <c r="AA86" s="88">
        <f>AVERAGE(F86,J86,N86,R86,V86)</f>
        <v>194.6</v>
      </c>
      <c r="AB86" s="89">
        <f>AVERAGE(F86,J86,N86,R86,V86)-D86</f>
        <v>167.6</v>
      </c>
      <c r="AC86" s="332"/>
    </row>
    <row r="87" spans="2:29" s="63" customFormat="1" ht="49.5" customHeight="1">
      <c r="B87" s="328" t="s">
        <v>135</v>
      </c>
      <c r="C87" s="329"/>
      <c r="D87" s="64">
        <f>SUM(D88:D90)</f>
        <v>140</v>
      </c>
      <c r="E87" s="110">
        <f>SUM(E88:E90)</f>
        <v>381</v>
      </c>
      <c r="F87" s="93">
        <f>SUM(F88:F90)</f>
        <v>521</v>
      </c>
      <c r="G87" s="93">
        <f>F67</f>
        <v>525</v>
      </c>
      <c r="H87" s="71" t="str">
        <f>B67</f>
        <v>Jeld Wen</v>
      </c>
      <c r="I87" s="65">
        <f>SUM(I88:I90)</f>
        <v>473</v>
      </c>
      <c r="J87" s="93">
        <f>SUM(J88:J90)</f>
        <v>613</v>
      </c>
      <c r="K87" s="93">
        <f>J75</f>
        <v>554</v>
      </c>
      <c r="L87" s="71" t="str">
        <f>B75</f>
        <v>Eesti Raudtee</v>
      </c>
      <c r="M87" s="73">
        <f>SUM(M88:M90)</f>
        <v>425</v>
      </c>
      <c r="N87" s="95">
        <f>SUM(N88:N90)</f>
        <v>565</v>
      </c>
      <c r="O87" s="93">
        <f>N83</f>
        <v>511</v>
      </c>
      <c r="P87" s="71" t="str">
        <f>B83</f>
        <v>FEB</v>
      </c>
      <c r="Q87" s="72">
        <f>SUM(Q88:Q90)</f>
        <v>388</v>
      </c>
      <c r="R87" s="95">
        <f>SUM(R88:R90)</f>
        <v>528</v>
      </c>
      <c r="S87" s="93">
        <f>R71</f>
        <v>487</v>
      </c>
      <c r="T87" s="71" t="str">
        <f>B71</f>
        <v>Rägavere vald</v>
      </c>
      <c r="U87" s="72">
        <f>SUM(U88:U90)</f>
        <v>384</v>
      </c>
      <c r="V87" s="95">
        <f>SUM(V88:V90)</f>
        <v>524</v>
      </c>
      <c r="W87" s="93">
        <f>V79</f>
        <v>515</v>
      </c>
      <c r="X87" s="71" t="str">
        <f>B79</f>
        <v>Temper</v>
      </c>
      <c r="Y87" s="74">
        <f t="shared" si="2"/>
        <v>2751</v>
      </c>
      <c r="Z87" s="72">
        <f>SUM(Z88:Z90)</f>
        <v>2051</v>
      </c>
      <c r="AA87" s="92">
        <f>AVERAGE(AA88,AA89,AA90)</f>
        <v>183.4</v>
      </c>
      <c r="AB87" s="76">
        <f>AVERAGE(AB88,AB89,AB90)</f>
        <v>136.73333333333332</v>
      </c>
      <c r="AC87" s="330">
        <f>G88+K88+O88+S88+W88</f>
        <v>4</v>
      </c>
    </row>
    <row r="88" spans="2:29" s="63" customFormat="1" ht="17.25" customHeight="1">
      <c r="B88" s="371" t="s">
        <v>170</v>
      </c>
      <c r="C88" s="372"/>
      <c r="D88" s="77">
        <v>48</v>
      </c>
      <c r="E88" s="78">
        <v>118</v>
      </c>
      <c r="F88" s="81">
        <f>D88+E88</f>
        <v>166</v>
      </c>
      <c r="G88" s="335">
        <v>0</v>
      </c>
      <c r="H88" s="336"/>
      <c r="I88" s="80">
        <v>172</v>
      </c>
      <c r="J88" s="79">
        <f>D88+I88</f>
        <v>220</v>
      </c>
      <c r="K88" s="335">
        <v>1</v>
      </c>
      <c r="L88" s="336"/>
      <c r="M88" s="80">
        <v>129</v>
      </c>
      <c r="N88" s="79">
        <f>D88+M88</f>
        <v>177</v>
      </c>
      <c r="O88" s="335">
        <v>1</v>
      </c>
      <c r="P88" s="336"/>
      <c r="Q88" s="78">
        <v>120</v>
      </c>
      <c r="R88" s="81">
        <f>D88+Q88</f>
        <v>168</v>
      </c>
      <c r="S88" s="335">
        <v>1</v>
      </c>
      <c r="T88" s="336"/>
      <c r="U88" s="78">
        <v>112</v>
      </c>
      <c r="V88" s="81">
        <f>D88+U88</f>
        <v>160</v>
      </c>
      <c r="W88" s="335">
        <v>1</v>
      </c>
      <c r="X88" s="336"/>
      <c r="Y88" s="79">
        <f>F88+J88+N88+R88+V88</f>
        <v>891</v>
      </c>
      <c r="Z88" s="80">
        <f>E88+I88+M88+Q88+U88</f>
        <v>651</v>
      </c>
      <c r="AA88" s="82">
        <f>AVERAGE(F88,J88,N88,R88,V88)</f>
        <v>178.2</v>
      </c>
      <c r="AB88" s="83">
        <f>AVERAGE(F88,J88,N88,R88,V88)-D88</f>
        <v>130.2</v>
      </c>
      <c r="AC88" s="331"/>
    </row>
    <row r="89" spans="2:29" s="63" customFormat="1" ht="17.25" customHeight="1">
      <c r="B89" s="371" t="s">
        <v>168</v>
      </c>
      <c r="C89" s="372"/>
      <c r="D89" s="77">
        <v>52</v>
      </c>
      <c r="E89" s="78">
        <v>124</v>
      </c>
      <c r="F89" s="81">
        <f>D89+E89</f>
        <v>176</v>
      </c>
      <c r="G89" s="337"/>
      <c r="H89" s="338"/>
      <c r="I89" s="80">
        <v>142</v>
      </c>
      <c r="J89" s="79">
        <f>D89+I89</f>
        <v>194</v>
      </c>
      <c r="K89" s="337"/>
      <c r="L89" s="338"/>
      <c r="M89" s="80">
        <v>162</v>
      </c>
      <c r="N89" s="79">
        <f>D89+M89</f>
        <v>214</v>
      </c>
      <c r="O89" s="337"/>
      <c r="P89" s="338"/>
      <c r="Q89" s="78">
        <v>123</v>
      </c>
      <c r="R89" s="81">
        <f>D89+Q89</f>
        <v>175</v>
      </c>
      <c r="S89" s="337"/>
      <c r="T89" s="338"/>
      <c r="U89" s="78">
        <v>125</v>
      </c>
      <c r="V89" s="81">
        <f>D89+U89</f>
        <v>177</v>
      </c>
      <c r="W89" s="337"/>
      <c r="X89" s="338"/>
      <c r="Y89" s="79">
        <f>F89+J89+N89+R89+V89</f>
        <v>936</v>
      </c>
      <c r="Z89" s="80">
        <f>E89+I89+M89+Q89+U89</f>
        <v>676</v>
      </c>
      <c r="AA89" s="82">
        <f>AVERAGE(F89,J89,N89,R89,V89)</f>
        <v>187.2</v>
      </c>
      <c r="AB89" s="83">
        <f>AVERAGE(F89,J89,N89,R89,V89)-D89</f>
        <v>135.2</v>
      </c>
      <c r="AC89" s="331"/>
    </row>
    <row r="90" spans="2:29" s="63" customFormat="1" ht="17.25" customHeight="1" thickBot="1">
      <c r="B90" s="350" t="s">
        <v>253</v>
      </c>
      <c r="C90" s="351"/>
      <c r="D90" s="84">
        <v>40</v>
      </c>
      <c r="E90" s="85">
        <v>139</v>
      </c>
      <c r="F90" s="86">
        <f>D90+E90</f>
        <v>179</v>
      </c>
      <c r="G90" s="339"/>
      <c r="H90" s="340"/>
      <c r="I90" s="87">
        <v>159</v>
      </c>
      <c r="J90" s="86">
        <f>D90+I90</f>
        <v>199</v>
      </c>
      <c r="K90" s="339"/>
      <c r="L90" s="340"/>
      <c r="M90" s="87">
        <v>134</v>
      </c>
      <c r="N90" s="86">
        <f>D90+M90</f>
        <v>174</v>
      </c>
      <c r="O90" s="339"/>
      <c r="P90" s="340"/>
      <c r="Q90" s="87">
        <v>145</v>
      </c>
      <c r="R90" s="86">
        <f>D90+Q90</f>
        <v>185</v>
      </c>
      <c r="S90" s="339"/>
      <c r="T90" s="340"/>
      <c r="U90" s="87">
        <v>147</v>
      </c>
      <c r="V90" s="86">
        <f>D90+U90</f>
        <v>187</v>
      </c>
      <c r="W90" s="339"/>
      <c r="X90" s="340"/>
      <c r="Y90" s="86">
        <f>F90+J90+N90+R90+V90</f>
        <v>924</v>
      </c>
      <c r="Z90" s="87">
        <f>E90+I90+M90+Q90+U90</f>
        <v>724</v>
      </c>
      <c r="AA90" s="88">
        <f>AVERAGE(F90,J90,N90,R90,V90)</f>
        <v>184.8</v>
      </c>
      <c r="AB90" s="89">
        <f>AVERAGE(F90,J90,N90,R90,V90)-D90</f>
        <v>144.8</v>
      </c>
      <c r="AC90" s="332"/>
    </row>
    <row r="91" spans="2:29" s="63" customFormat="1" ht="17.25" customHeight="1">
      <c r="B91" s="99"/>
      <c r="C91" s="99"/>
      <c r="D91" s="100"/>
      <c r="E91" s="101"/>
      <c r="F91" s="102"/>
      <c r="G91" s="103"/>
      <c r="H91" s="103"/>
      <c r="I91" s="101"/>
      <c r="J91" s="102"/>
      <c r="K91" s="103"/>
      <c r="L91" s="103"/>
      <c r="M91" s="101"/>
      <c r="N91" s="102"/>
      <c r="O91" s="103"/>
      <c r="P91" s="103"/>
      <c r="Q91" s="101"/>
      <c r="R91" s="102"/>
      <c r="S91" s="103"/>
      <c r="T91" s="103"/>
      <c r="U91" s="101"/>
      <c r="V91" s="102"/>
      <c r="W91" s="103"/>
      <c r="X91" s="103"/>
      <c r="Y91" s="102"/>
      <c r="Z91" s="113"/>
      <c r="AA91" s="105"/>
      <c r="AB91" s="104"/>
      <c r="AC91" s="106"/>
    </row>
    <row r="92" spans="2:29" ht="21" customHeight="1">
      <c r="B92" s="1"/>
      <c r="C92" s="1"/>
      <c r="D92" s="1"/>
      <c r="E92" s="42"/>
      <c r="F92" s="4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6.5" customHeight="1">
      <c r="B93" s="222"/>
      <c r="C93" s="222"/>
      <c r="D93" s="1"/>
      <c r="E93" s="42"/>
      <c r="F93" s="358" t="s">
        <v>247</v>
      </c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1"/>
      <c r="T93" s="1"/>
      <c r="U93" s="1"/>
      <c r="V93" s="1"/>
      <c r="W93" s="359" t="s">
        <v>59</v>
      </c>
      <c r="X93" s="359"/>
      <c r="Y93" s="359"/>
      <c r="Z93" s="359"/>
      <c r="AA93" s="1"/>
      <c r="AB93" s="1"/>
      <c r="AC93" s="1"/>
    </row>
    <row r="94" spans="2:29" ht="47.25" customHeight="1" thickBot="1">
      <c r="B94" s="234" t="s">
        <v>93</v>
      </c>
      <c r="C94" s="232"/>
      <c r="D94" s="1"/>
      <c r="E94" s="42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1"/>
      <c r="T94" s="1"/>
      <c r="U94" s="1"/>
      <c r="V94" s="1"/>
      <c r="W94" s="360"/>
      <c r="X94" s="360"/>
      <c r="Y94" s="360"/>
      <c r="Z94" s="360"/>
      <c r="AA94" s="1"/>
      <c r="AB94" s="1"/>
      <c r="AC94" s="1"/>
    </row>
    <row r="95" spans="2:29" s="44" customFormat="1" ht="17.25" customHeight="1">
      <c r="B95" s="367" t="s">
        <v>1</v>
      </c>
      <c r="C95" s="368"/>
      <c r="D95" s="107" t="s">
        <v>31</v>
      </c>
      <c r="E95" s="45"/>
      <c r="F95" s="46" t="s">
        <v>35</v>
      </c>
      <c r="G95" s="369" t="s">
        <v>36</v>
      </c>
      <c r="H95" s="370"/>
      <c r="I95" s="47"/>
      <c r="J95" s="46" t="s">
        <v>37</v>
      </c>
      <c r="K95" s="369" t="s">
        <v>36</v>
      </c>
      <c r="L95" s="370"/>
      <c r="M95" s="48"/>
      <c r="N95" s="46" t="s">
        <v>38</v>
      </c>
      <c r="O95" s="369" t="s">
        <v>36</v>
      </c>
      <c r="P95" s="370"/>
      <c r="Q95" s="48"/>
      <c r="R95" s="46" t="s">
        <v>39</v>
      </c>
      <c r="S95" s="369" t="s">
        <v>36</v>
      </c>
      <c r="T95" s="370"/>
      <c r="U95" s="49"/>
      <c r="V95" s="46" t="s">
        <v>40</v>
      </c>
      <c r="W95" s="369" t="s">
        <v>36</v>
      </c>
      <c r="X95" s="370"/>
      <c r="Y95" s="114" t="s">
        <v>41</v>
      </c>
      <c r="Z95" s="50"/>
      <c r="AA95" s="51" t="s">
        <v>42</v>
      </c>
      <c r="AB95" s="52" t="s">
        <v>43</v>
      </c>
      <c r="AC95" s="53" t="s">
        <v>41</v>
      </c>
    </row>
    <row r="96" spans="2:29" s="44" customFormat="1" ht="17.25" customHeight="1" thickBot="1">
      <c r="B96" s="365" t="s">
        <v>44</v>
      </c>
      <c r="C96" s="366"/>
      <c r="D96" s="109"/>
      <c r="E96" s="54"/>
      <c r="F96" s="55" t="s">
        <v>45</v>
      </c>
      <c r="G96" s="363" t="s">
        <v>46</v>
      </c>
      <c r="H96" s="364"/>
      <c r="I96" s="56"/>
      <c r="J96" s="55" t="s">
        <v>45</v>
      </c>
      <c r="K96" s="363" t="s">
        <v>46</v>
      </c>
      <c r="L96" s="364"/>
      <c r="M96" s="55"/>
      <c r="N96" s="55" t="s">
        <v>45</v>
      </c>
      <c r="O96" s="363" t="s">
        <v>46</v>
      </c>
      <c r="P96" s="364"/>
      <c r="Q96" s="55"/>
      <c r="R96" s="55" t="s">
        <v>45</v>
      </c>
      <c r="S96" s="363" t="s">
        <v>46</v>
      </c>
      <c r="T96" s="364"/>
      <c r="U96" s="57"/>
      <c r="V96" s="55" t="s">
        <v>45</v>
      </c>
      <c r="W96" s="363" t="s">
        <v>46</v>
      </c>
      <c r="X96" s="364"/>
      <c r="Y96" s="58" t="s">
        <v>45</v>
      </c>
      <c r="Z96" s="59" t="s">
        <v>47</v>
      </c>
      <c r="AA96" s="60" t="s">
        <v>48</v>
      </c>
      <c r="AB96" s="61" t="s">
        <v>49</v>
      </c>
      <c r="AC96" s="62" t="s">
        <v>50</v>
      </c>
    </row>
    <row r="97" spans="2:29" s="63" customFormat="1" ht="49.5" customHeight="1">
      <c r="B97" s="328" t="s">
        <v>85</v>
      </c>
      <c r="C97" s="329"/>
      <c r="D97" s="64">
        <f>SUM(D98:D100)</f>
        <v>146</v>
      </c>
      <c r="E97" s="65">
        <f>SUM(E98:E100)</f>
        <v>382</v>
      </c>
      <c r="F97" s="93">
        <f>SUM(F98:F100)</f>
        <v>528</v>
      </c>
      <c r="G97" s="67">
        <f>F117</f>
        <v>577</v>
      </c>
      <c r="H97" s="68" t="str">
        <f>B117</f>
        <v>Club Tallinn</v>
      </c>
      <c r="I97" s="69">
        <f>SUM(I98:I100)</f>
        <v>375</v>
      </c>
      <c r="J97" s="70">
        <f>SUM(J98:J100)</f>
        <v>521</v>
      </c>
      <c r="K97" s="70">
        <f>J113</f>
        <v>581</v>
      </c>
      <c r="L97" s="71" t="str">
        <f>B113</f>
        <v>Rakvere Soojus</v>
      </c>
      <c r="M97" s="73">
        <f>SUM(M98:M100)</f>
        <v>424</v>
      </c>
      <c r="N97" s="67">
        <f>SUM(N98:N100)</f>
        <v>570</v>
      </c>
      <c r="O97" s="67">
        <f>N109</f>
        <v>589</v>
      </c>
      <c r="P97" s="68" t="str">
        <f>B109</f>
        <v>Latestoil</v>
      </c>
      <c r="Q97" s="73">
        <f>SUM(Q98:Q100)</f>
        <v>398</v>
      </c>
      <c r="R97" s="67">
        <f>SUM(R98:R100)</f>
        <v>544</v>
      </c>
      <c r="S97" s="67">
        <f>R105</f>
        <v>570</v>
      </c>
      <c r="T97" s="68" t="str">
        <f>B105</f>
        <v>Rakvere LV</v>
      </c>
      <c r="U97" s="73">
        <f>SUM(U98:U100)</f>
        <v>390</v>
      </c>
      <c r="V97" s="67">
        <f>SUM(V98:V100)</f>
        <v>536</v>
      </c>
      <c r="W97" s="67">
        <f>V101</f>
        <v>554</v>
      </c>
      <c r="X97" s="68" t="str">
        <f>B101</f>
        <v>Dan Arpo</v>
      </c>
      <c r="Y97" s="74">
        <f aca="true" t="shared" si="3" ref="Y97:Y117">F97+J97+N97+R97+V97</f>
        <v>2699</v>
      </c>
      <c r="Z97" s="72">
        <f>SUM(Z98:Z100)</f>
        <v>1969</v>
      </c>
      <c r="AA97" s="75">
        <f>AVERAGE(AA98,AA99,AA100)</f>
        <v>179.9333333333333</v>
      </c>
      <c r="AB97" s="76">
        <f>AVERAGE(AB98,AB99,AB100)</f>
        <v>131.26666666666665</v>
      </c>
      <c r="AC97" s="330">
        <f>G98+K98+O98+S98+W98</f>
        <v>0</v>
      </c>
    </row>
    <row r="98" spans="2:29" s="63" customFormat="1" ht="17.25" customHeight="1">
      <c r="B98" s="333" t="s">
        <v>185</v>
      </c>
      <c r="C98" s="334"/>
      <c r="D98" s="77">
        <v>60</v>
      </c>
      <c r="E98" s="78">
        <v>121</v>
      </c>
      <c r="F98" s="79">
        <f>D98+E98</f>
        <v>181</v>
      </c>
      <c r="G98" s="335">
        <v>0</v>
      </c>
      <c r="H98" s="336"/>
      <c r="I98" s="80">
        <v>108</v>
      </c>
      <c r="J98" s="79">
        <f>D98+I98</f>
        <v>168</v>
      </c>
      <c r="K98" s="335">
        <v>0</v>
      </c>
      <c r="L98" s="336"/>
      <c r="M98" s="80">
        <v>115</v>
      </c>
      <c r="N98" s="79">
        <f>D98+M98</f>
        <v>175</v>
      </c>
      <c r="O98" s="335">
        <v>0</v>
      </c>
      <c r="P98" s="336"/>
      <c r="Q98" s="80">
        <v>118</v>
      </c>
      <c r="R98" s="81">
        <f>D98+Q98</f>
        <v>178</v>
      </c>
      <c r="S98" s="335">
        <v>0</v>
      </c>
      <c r="T98" s="336"/>
      <c r="U98" s="78">
        <v>121</v>
      </c>
      <c r="V98" s="81">
        <f>D98+U98</f>
        <v>181</v>
      </c>
      <c r="W98" s="335">
        <v>0</v>
      </c>
      <c r="X98" s="336"/>
      <c r="Y98" s="79">
        <f t="shared" si="3"/>
        <v>883</v>
      </c>
      <c r="Z98" s="80">
        <f>E98+I98+M98+Q98+U98</f>
        <v>583</v>
      </c>
      <c r="AA98" s="82">
        <f>AVERAGE(F98,J98,N98,R98,V98)</f>
        <v>176.6</v>
      </c>
      <c r="AB98" s="83">
        <f>AVERAGE(F98,J98,N98,R98,V98)-D98</f>
        <v>116.6</v>
      </c>
      <c r="AC98" s="331"/>
    </row>
    <row r="99" spans="2:32" s="63" customFormat="1" ht="17.25" customHeight="1">
      <c r="B99" s="333" t="s">
        <v>249</v>
      </c>
      <c r="C99" s="334"/>
      <c r="D99" s="77">
        <v>47</v>
      </c>
      <c r="E99" s="78">
        <v>112</v>
      </c>
      <c r="F99" s="79">
        <f>D99+E99</f>
        <v>159</v>
      </c>
      <c r="G99" s="337"/>
      <c r="H99" s="338"/>
      <c r="I99" s="80">
        <v>91</v>
      </c>
      <c r="J99" s="79">
        <f>D99+I99</f>
        <v>138</v>
      </c>
      <c r="K99" s="337"/>
      <c r="L99" s="338"/>
      <c r="M99" s="80">
        <v>117</v>
      </c>
      <c r="N99" s="79">
        <f>D99+M99</f>
        <v>164</v>
      </c>
      <c r="O99" s="337"/>
      <c r="P99" s="338"/>
      <c r="Q99" s="78">
        <v>122</v>
      </c>
      <c r="R99" s="81">
        <f>D99+Q99</f>
        <v>169</v>
      </c>
      <c r="S99" s="337"/>
      <c r="T99" s="338"/>
      <c r="U99" s="78">
        <v>141</v>
      </c>
      <c r="V99" s="81">
        <f>D99+U99</f>
        <v>188</v>
      </c>
      <c r="W99" s="337"/>
      <c r="X99" s="338"/>
      <c r="Y99" s="79">
        <f t="shared" si="3"/>
        <v>818</v>
      </c>
      <c r="Z99" s="80">
        <f>E99+I99+M99+Q99+U99</f>
        <v>583</v>
      </c>
      <c r="AA99" s="82">
        <f>AVERAGE(F99,J99,N99,R99,V99)</f>
        <v>163.6</v>
      </c>
      <c r="AB99" s="83">
        <f>AVERAGE(F99,J99,N99,R99,V99)-D99</f>
        <v>116.6</v>
      </c>
      <c r="AC99" s="331"/>
      <c r="AE99" s="375"/>
      <c r="AF99" s="375"/>
    </row>
    <row r="100" spans="2:29" s="63" customFormat="1" ht="17.25" customHeight="1" thickBot="1">
      <c r="B100" s="333" t="s">
        <v>183</v>
      </c>
      <c r="C100" s="334"/>
      <c r="D100" s="84">
        <v>39</v>
      </c>
      <c r="E100" s="85">
        <v>149</v>
      </c>
      <c r="F100" s="86">
        <f>D100+E100</f>
        <v>188</v>
      </c>
      <c r="G100" s="339"/>
      <c r="H100" s="340"/>
      <c r="I100" s="87">
        <v>176</v>
      </c>
      <c r="J100" s="86">
        <f>D100+I100</f>
        <v>215</v>
      </c>
      <c r="K100" s="339"/>
      <c r="L100" s="340"/>
      <c r="M100" s="87">
        <v>192</v>
      </c>
      <c r="N100" s="86">
        <f>D100+M100</f>
        <v>231</v>
      </c>
      <c r="O100" s="339"/>
      <c r="P100" s="340"/>
      <c r="Q100" s="85">
        <v>158</v>
      </c>
      <c r="R100" s="86">
        <f>D100+Q100</f>
        <v>197</v>
      </c>
      <c r="S100" s="339"/>
      <c r="T100" s="340"/>
      <c r="U100" s="85">
        <v>128</v>
      </c>
      <c r="V100" s="86">
        <f>D100+U100</f>
        <v>167</v>
      </c>
      <c r="W100" s="339"/>
      <c r="X100" s="340"/>
      <c r="Y100" s="86">
        <f t="shared" si="3"/>
        <v>998</v>
      </c>
      <c r="Z100" s="87">
        <f>E100+I100+M100+Q100+U100</f>
        <v>803</v>
      </c>
      <c r="AA100" s="88">
        <f>AVERAGE(F100,J100,N100,R100,V100)</f>
        <v>199.6</v>
      </c>
      <c r="AB100" s="89">
        <f>AVERAGE(F100,J100,N100,R100,V100)-D100</f>
        <v>160.6</v>
      </c>
      <c r="AC100" s="332"/>
    </row>
    <row r="101" spans="2:29" s="63" customFormat="1" ht="48" customHeight="1">
      <c r="B101" s="343" t="s">
        <v>72</v>
      </c>
      <c r="C101" s="323"/>
      <c r="D101" s="64">
        <f>SUM(D102:D104)</f>
        <v>63</v>
      </c>
      <c r="E101" s="65">
        <f>SUM(E102:E104)</f>
        <v>517</v>
      </c>
      <c r="F101" s="67">
        <f>SUM(F102:F104)</f>
        <v>580</v>
      </c>
      <c r="G101" s="67">
        <f>F113</f>
        <v>528</v>
      </c>
      <c r="H101" s="68" t="str">
        <f>B113</f>
        <v>Rakvere Soojus</v>
      </c>
      <c r="I101" s="112">
        <f>SUM(I102:I104)</f>
        <v>571</v>
      </c>
      <c r="J101" s="70">
        <f>SUM(J102:J104)</f>
        <v>634</v>
      </c>
      <c r="K101" s="67">
        <f>J109</f>
        <v>613</v>
      </c>
      <c r="L101" s="68" t="str">
        <f>B109</f>
        <v>Latestoil</v>
      </c>
      <c r="M101" s="73">
        <f>SUM(M102:M104)</f>
        <v>509</v>
      </c>
      <c r="N101" s="67">
        <f>SUM(N102:N104)</f>
        <v>572</v>
      </c>
      <c r="O101" s="67">
        <f>N105</f>
        <v>547</v>
      </c>
      <c r="P101" s="68" t="str">
        <f>B105</f>
        <v>Rakvere LV</v>
      </c>
      <c r="Q101" s="73">
        <f>SUM(Q102:Q104)</f>
        <v>532</v>
      </c>
      <c r="R101" s="67">
        <f>SUM(R102:R104)</f>
        <v>595</v>
      </c>
      <c r="S101" s="67">
        <f>R117</f>
        <v>564</v>
      </c>
      <c r="T101" s="68" t="str">
        <f>B117</f>
        <v>Club Tallinn</v>
      </c>
      <c r="U101" s="73">
        <f>SUM(U102:U104)</f>
        <v>491</v>
      </c>
      <c r="V101" s="67">
        <f>SUM(V102:V104)</f>
        <v>554</v>
      </c>
      <c r="W101" s="67">
        <f>V97</f>
        <v>536</v>
      </c>
      <c r="X101" s="68" t="str">
        <f>B97</f>
        <v>Vakaru Refonda</v>
      </c>
      <c r="Y101" s="74">
        <f t="shared" si="3"/>
        <v>2935</v>
      </c>
      <c r="Z101" s="72">
        <f>SUM(Z102:Z104)</f>
        <v>2620</v>
      </c>
      <c r="AA101" s="92">
        <f>AVERAGE(AA102,AA103,AA104)</f>
        <v>195.66666666666666</v>
      </c>
      <c r="AB101" s="76">
        <f>AVERAGE(AB102,AB103,AB104)</f>
        <v>174.66666666666666</v>
      </c>
      <c r="AC101" s="330">
        <f>G102+K102+O102+S102+W102</f>
        <v>5</v>
      </c>
    </row>
    <row r="102" spans="2:29" s="63" customFormat="1" ht="17.25" customHeight="1">
      <c r="B102" s="333" t="s">
        <v>242</v>
      </c>
      <c r="C102" s="334"/>
      <c r="D102" s="77">
        <v>39</v>
      </c>
      <c r="E102" s="78">
        <v>130</v>
      </c>
      <c r="F102" s="79">
        <f>D102+E102</f>
        <v>169</v>
      </c>
      <c r="G102" s="335">
        <v>1</v>
      </c>
      <c r="H102" s="336"/>
      <c r="I102" s="80">
        <v>193</v>
      </c>
      <c r="J102" s="79">
        <f>D102+I102</f>
        <v>232</v>
      </c>
      <c r="K102" s="335">
        <v>1</v>
      </c>
      <c r="L102" s="336"/>
      <c r="M102" s="80">
        <v>194</v>
      </c>
      <c r="N102" s="79">
        <f>D102+M102</f>
        <v>233</v>
      </c>
      <c r="O102" s="335">
        <v>1</v>
      </c>
      <c r="P102" s="336"/>
      <c r="Q102" s="78">
        <v>151</v>
      </c>
      <c r="R102" s="81">
        <f>D102+Q102</f>
        <v>190</v>
      </c>
      <c r="S102" s="335">
        <v>1</v>
      </c>
      <c r="T102" s="336"/>
      <c r="U102" s="78">
        <v>191</v>
      </c>
      <c r="V102" s="81">
        <f>D102+U102</f>
        <v>230</v>
      </c>
      <c r="W102" s="335">
        <v>1</v>
      </c>
      <c r="X102" s="336"/>
      <c r="Y102" s="79">
        <f t="shared" si="3"/>
        <v>1054</v>
      </c>
      <c r="Z102" s="80">
        <f>E102+I102+M102+Q102+U102</f>
        <v>859</v>
      </c>
      <c r="AA102" s="82">
        <f>AVERAGE(F102,J102,N102,R102,V102)</f>
        <v>210.8</v>
      </c>
      <c r="AB102" s="83">
        <f>AVERAGE(F102,J102,N102,R102,V102)-D102</f>
        <v>171.8</v>
      </c>
      <c r="AC102" s="331"/>
    </row>
    <row r="103" spans="2:32" s="63" customFormat="1" ht="17.25" customHeight="1">
      <c r="B103" s="333" t="s">
        <v>131</v>
      </c>
      <c r="C103" s="334"/>
      <c r="D103" s="77">
        <v>19</v>
      </c>
      <c r="E103" s="78">
        <v>164</v>
      </c>
      <c r="F103" s="79">
        <f>D103+E103</f>
        <v>183</v>
      </c>
      <c r="G103" s="337"/>
      <c r="H103" s="338"/>
      <c r="I103" s="80">
        <v>168</v>
      </c>
      <c r="J103" s="79">
        <f>D103+I103</f>
        <v>187</v>
      </c>
      <c r="K103" s="337"/>
      <c r="L103" s="338"/>
      <c r="M103" s="80">
        <v>127</v>
      </c>
      <c r="N103" s="79">
        <f>D103+M103</f>
        <v>146</v>
      </c>
      <c r="O103" s="337"/>
      <c r="P103" s="338"/>
      <c r="Q103" s="78">
        <v>170</v>
      </c>
      <c r="R103" s="81">
        <f>D103+Q103</f>
        <v>189</v>
      </c>
      <c r="S103" s="337"/>
      <c r="T103" s="338"/>
      <c r="U103" s="78">
        <v>156</v>
      </c>
      <c r="V103" s="81">
        <f>D103+U103</f>
        <v>175</v>
      </c>
      <c r="W103" s="337"/>
      <c r="X103" s="338"/>
      <c r="Y103" s="79">
        <f t="shared" si="3"/>
        <v>880</v>
      </c>
      <c r="Z103" s="80">
        <f>E103+I103+M103+Q103+U103</f>
        <v>785</v>
      </c>
      <c r="AA103" s="82">
        <f>AVERAGE(F103,J103,N103,R103,V103)</f>
        <v>176</v>
      </c>
      <c r="AB103" s="83">
        <f>AVERAGE(F103,J103,N103,R103,V103)-D103</f>
        <v>157</v>
      </c>
      <c r="AC103" s="331"/>
      <c r="AE103" s="375"/>
      <c r="AF103" s="375"/>
    </row>
    <row r="104" spans="2:29" s="63" customFormat="1" ht="17.25" customHeight="1" thickBot="1">
      <c r="B104" s="341" t="s">
        <v>229</v>
      </c>
      <c r="C104" s="342"/>
      <c r="D104" s="77">
        <v>5</v>
      </c>
      <c r="E104" s="85">
        <v>223</v>
      </c>
      <c r="F104" s="86">
        <f>D104+E104</f>
        <v>228</v>
      </c>
      <c r="G104" s="339"/>
      <c r="H104" s="340"/>
      <c r="I104" s="87">
        <v>210</v>
      </c>
      <c r="J104" s="86">
        <f>D104+I104</f>
        <v>215</v>
      </c>
      <c r="K104" s="339"/>
      <c r="L104" s="340"/>
      <c r="M104" s="87">
        <v>188</v>
      </c>
      <c r="N104" s="86">
        <f>D104+M104</f>
        <v>193</v>
      </c>
      <c r="O104" s="339"/>
      <c r="P104" s="340"/>
      <c r="Q104" s="85">
        <v>211</v>
      </c>
      <c r="R104" s="86">
        <f>D104+Q104</f>
        <v>216</v>
      </c>
      <c r="S104" s="339"/>
      <c r="T104" s="340"/>
      <c r="U104" s="85">
        <v>144</v>
      </c>
      <c r="V104" s="86">
        <f>D104+U104</f>
        <v>149</v>
      </c>
      <c r="W104" s="339"/>
      <c r="X104" s="340"/>
      <c r="Y104" s="86">
        <f t="shared" si="3"/>
        <v>1001</v>
      </c>
      <c r="Z104" s="87">
        <f>E104+I104+M104+Q104+U104</f>
        <v>976</v>
      </c>
      <c r="AA104" s="88">
        <f>AVERAGE(F104,J104,N104,R104,V104)</f>
        <v>200.2</v>
      </c>
      <c r="AB104" s="89">
        <f>AVERAGE(F104,J104,N104,R104,V104)-D104</f>
        <v>195.2</v>
      </c>
      <c r="AC104" s="332"/>
    </row>
    <row r="105" spans="2:29" s="63" customFormat="1" ht="49.5" customHeight="1">
      <c r="B105" s="328" t="s">
        <v>70</v>
      </c>
      <c r="C105" s="329"/>
      <c r="D105" s="64">
        <f>SUM(D106:D108)</f>
        <v>129</v>
      </c>
      <c r="E105" s="65">
        <f>SUM(E106:E108)</f>
        <v>444</v>
      </c>
      <c r="F105" s="67">
        <f>SUM(F106:F108)</f>
        <v>573</v>
      </c>
      <c r="G105" s="67">
        <f>F109</f>
        <v>576</v>
      </c>
      <c r="H105" s="68" t="str">
        <f>B109</f>
        <v>Latestoil</v>
      </c>
      <c r="I105" s="112">
        <f>SUM(I106:I108)</f>
        <v>383</v>
      </c>
      <c r="J105" s="70">
        <f>SUM(J106:J108)</f>
        <v>512</v>
      </c>
      <c r="K105" s="67">
        <f>J117</f>
        <v>543</v>
      </c>
      <c r="L105" s="68" t="str">
        <f>B117</f>
        <v>Club Tallinn</v>
      </c>
      <c r="M105" s="73">
        <f>SUM(M106:M108)</f>
        <v>418</v>
      </c>
      <c r="N105" s="67">
        <f>SUM(N106:N108)</f>
        <v>547</v>
      </c>
      <c r="O105" s="67">
        <f>N101</f>
        <v>572</v>
      </c>
      <c r="P105" s="68" t="str">
        <f>B101</f>
        <v>Dan Arpo</v>
      </c>
      <c r="Q105" s="73">
        <f>SUM(Q106:Q108)</f>
        <v>441</v>
      </c>
      <c r="R105" s="67">
        <f>SUM(R106:R108)</f>
        <v>570</v>
      </c>
      <c r="S105" s="67">
        <f>R97</f>
        <v>544</v>
      </c>
      <c r="T105" s="68" t="str">
        <f>B97</f>
        <v>Vakaru Refonda</v>
      </c>
      <c r="U105" s="73">
        <f>SUM(U106:U108)</f>
        <v>366</v>
      </c>
      <c r="V105" s="67">
        <f>SUM(V106:V108)</f>
        <v>495</v>
      </c>
      <c r="W105" s="67">
        <f>V113</f>
        <v>555</v>
      </c>
      <c r="X105" s="68" t="str">
        <f>B113</f>
        <v>Rakvere Soojus</v>
      </c>
      <c r="Y105" s="74">
        <f t="shared" si="3"/>
        <v>2697</v>
      </c>
      <c r="Z105" s="72">
        <f>SUM(Z106:Z108)</f>
        <v>2052</v>
      </c>
      <c r="AA105" s="92">
        <f>AVERAGE(AA106,AA107,AA108)</f>
        <v>179.80000000000004</v>
      </c>
      <c r="AB105" s="76">
        <f>AVERAGE(AB106,AB107,AB108)</f>
        <v>136.8</v>
      </c>
      <c r="AC105" s="330">
        <f>G106+K106+O106+S106+W106</f>
        <v>1</v>
      </c>
    </row>
    <row r="106" spans="2:29" s="63" customFormat="1" ht="17.25" customHeight="1">
      <c r="B106" s="333" t="s">
        <v>252</v>
      </c>
      <c r="C106" s="334"/>
      <c r="D106" s="77">
        <v>45</v>
      </c>
      <c r="E106" s="78">
        <v>158</v>
      </c>
      <c r="F106" s="79">
        <f>D106+E106</f>
        <v>203</v>
      </c>
      <c r="G106" s="335">
        <v>0</v>
      </c>
      <c r="H106" s="336"/>
      <c r="I106" s="80">
        <v>111</v>
      </c>
      <c r="J106" s="79">
        <f>D106+I106</f>
        <v>156</v>
      </c>
      <c r="K106" s="335">
        <v>0</v>
      </c>
      <c r="L106" s="336"/>
      <c r="M106" s="80">
        <v>139</v>
      </c>
      <c r="N106" s="79">
        <f>D106+M106</f>
        <v>184</v>
      </c>
      <c r="O106" s="335">
        <v>0</v>
      </c>
      <c r="P106" s="336"/>
      <c r="Q106" s="78">
        <v>136</v>
      </c>
      <c r="R106" s="81">
        <f>D106+Q106</f>
        <v>181</v>
      </c>
      <c r="S106" s="335">
        <v>1</v>
      </c>
      <c r="T106" s="336"/>
      <c r="U106" s="78">
        <v>107</v>
      </c>
      <c r="V106" s="81">
        <f>D106+U106</f>
        <v>152</v>
      </c>
      <c r="W106" s="335">
        <v>0</v>
      </c>
      <c r="X106" s="336"/>
      <c r="Y106" s="79">
        <f t="shared" si="3"/>
        <v>876</v>
      </c>
      <c r="Z106" s="80">
        <f>E106+I106+M106+Q106+U106</f>
        <v>651</v>
      </c>
      <c r="AA106" s="82">
        <f>AVERAGE(F106,J106,N106,R106,V106)</f>
        <v>175.2</v>
      </c>
      <c r="AB106" s="83">
        <f>AVERAGE(F106,J106,N106,R106,V106)-D106</f>
        <v>130.2</v>
      </c>
      <c r="AC106" s="331"/>
    </row>
    <row r="107" spans="2:29" s="63" customFormat="1" ht="17.25" customHeight="1">
      <c r="B107" s="361" t="s">
        <v>118</v>
      </c>
      <c r="C107" s="362"/>
      <c r="D107" s="77">
        <v>47</v>
      </c>
      <c r="E107" s="78">
        <v>103</v>
      </c>
      <c r="F107" s="79">
        <f>D107+E107</f>
        <v>150</v>
      </c>
      <c r="G107" s="337"/>
      <c r="H107" s="338"/>
      <c r="I107" s="80">
        <v>151</v>
      </c>
      <c r="J107" s="79">
        <f>D107+I107</f>
        <v>198</v>
      </c>
      <c r="K107" s="337"/>
      <c r="L107" s="338"/>
      <c r="M107" s="80">
        <v>131</v>
      </c>
      <c r="N107" s="79">
        <f>D107+M107</f>
        <v>178</v>
      </c>
      <c r="O107" s="337"/>
      <c r="P107" s="338"/>
      <c r="Q107" s="78">
        <v>141</v>
      </c>
      <c r="R107" s="81">
        <f>D107+Q107</f>
        <v>188</v>
      </c>
      <c r="S107" s="337"/>
      <c r="T107" s="338"/>
      <c r="U107" s="78">
        <v>131</v>
      </c>
      <c r="V107" s="81">
        <f>D107+U107</f>
        <v>178</v>
      </c>
      <c r="W107" s="337"/>
      <c r="X107" s="338"/>
      <c r="Y107" s="79">
        <f t="shared" si="3"/>
        <v>892</v>
      </c>
      <c r="Z107" s="80">
        <f>E107+I107+M107+Q107+U107</f>
        <v>657</v>
      </c>
      <c r="AA107" s="82">
        <f>AVERAGE(F107,J107,N107,R107,V107)</f>
        <v>178.4</v>
      </c>
      <c r="AB107" s="83">
        <f>AVERAGE(F107,J107,N107,R107,V107)-D107</f>
        <v>131.4</v>
      </c>
      <c r="AC107" s="331"/>
    </row>
    <row r="108" spans="2:29" s="63" customFormat="1" ht="17.25" customHeight="1" thickBot="1">
      <c r="B108" s="341" t="s">
        <v>117</v>
      </c>
      <c r="C108" s="342"/>
      <c r="D108" s="84">
        <v>37</v>
      </c>
      <c r="E108" s="85">
        <v>183</v>
      </c>
      <c r="F108" s="86">
        <f>D108+E108</f>
        <v>220</v>
      </c>
      <c r="G108" s="339"/>
      <c r="H108" s="340"/>
      <c r="I108" s="87">
        <v>121</v>
      </c>
      <c r="J108" s="86">
        <f>D108+I108</f>
        <v>158</v>
      </c>
      <c r="K108" s="339"/>
      <c r="L108" s="340"/>
      <c r="M108" s="87">
        <v>148</v>
      </c>
      <c r="N108" s="86">
        <f>D108+M108</f>
        <v>185</v>
      </c>
      <c r="O108" s="339"/>
      <c r="P108" s="340"/>
      <c r="Q108" s="85">
        <v>164</v>
      </c>
      <c r="R108" s="86">
        <f>D108+Q108</f>
        <v>201</v>
      </c>
      <c r="S108" s="339"/>
      <c r="T108" s="340"/>
      <c r="U108" s="85">
        <v>128</v>
      </c>
      <c r="V108" s="86">
        <f>D108+U108</f>
        <v>165</v>
      </c>
      <c r="W108" s="339"/>
      <c r="X108" s="340"/>
      <c r="Y108" s="86">
        <f t="shared" si="3"/>
        <v>929</v>
      </c>
      <c r="Z108" s="87">
        <f>E108+I108+M108+Q108+U108</f>
        <v>744</v>
      </c>
      <c r="AA108" s="88">
        <f>AVERAGE(F108,J108,N108,R108,V108)</f>
        <v>185.8</v>
      </c>
      <c r="AB108" s="89">
        <f>AVERAGE(F108,J108,N108,R108,V108)-D108</f>
        <v>148.8</v>
      </c>
      <c r="AC108" s="332"/>
    </row>
    <row r="109" spans="2:29" s="63" customFormat="1" ht="48" customHeight="1">
      <c r="B109" s="343" t="s">
        <v>62</v>
      </c>
      <c r="C109" s="323"/>
      <c r="D109" s="64">
        <f>SUM(D110:D112)</f>
        <v>41</v>
      </c>
      <c r="E109" s="65">
        <f>SUM(E110:E112)</f>
        <v>535</v>
      </c>
      <c r="F109" s="67">
        <f>SUM(F110:F112)</f>
        <v>576</v>
      </c>
      <c r="G109" s="67">
        <f>F105</f>
        <v>573</v>
      </c>
      <c r="H109" s="68" t="str">
        <f>B105</f>
        <v>Rakvere LV</v>
      </c>
      <c r="I109" s="112">
        <f>SUM(I110:I112)</f>
        <v>572</v>
      </c>
      <c r="J109" s="70">
        <f>SUM(J110:J112)</f>
        <v>613</v>
      </c>
      <c r="K109" s="67">
        <f>J101</f>
        <v>634</v>
      </c>
      <c r="L109" s="68" t="str">
        <f>B101</f>
        <v>Dan Arpo</v>
      </c>
      <c r="M109" s="73">
        <f>SUM(M110:M112)</f>
        <v>548</v>
      </c>
      <c r="N109" s="67">
        <f>SUM(N110:N112)</f>
        <v>589</v>
      </c>
      <c r="O109" s="67">
        <f>N97</f>
        <v>570</v>
      </c>
      <c r="P109" s="68" t="str">
        <f>B97</f>
        <v>Vakaru Refonda</v>
      </c>
      <c r="Q109" s="73">
        <f>SUM(Q110:Q112)</f>
        <v>544</v>
      </c>
      <c r="R109" s="67">
        <f>SUM(R110:R112)</f>
        <v>585</v>
      </c>
      <c r="S109" s="67">
        <f>R113</f>
        <v>599</v>
      </c>
      <c r="T109" s="68" t="str">
        <f>B113</f>
        <v>Rakvere Soojus</v>
      </c>
      <c r="U109" s="73">
        <f>SUM(U110:U112)</f>
        <v>480</v>
      </c>
      <c r="V109" s="67">
        <f>SUM(V110:V112)</f>
        <v>521</v>
      </c>
      <c r="W109" s="67">
        <f>V117</f>
        <v>575</v>
      </c>
      <c r="X109" s="68" t="str">
        <f>B117</f>
        <v>Club Tallinn</v>
      </c>
      <c r="Y109" s="74">
        <f t="shared" si="3"/>
        <v>2884</v>
      </c>
      <c r="Z109" s="72">
        <f>SUM(Z110:Z112)</f>
        <v>2679</v>
      </c>
      <c r="AA109" s="92">
        <f>AVERAGE(AA110,AA111,AA112)</f>
        <v>192.26666666666665</v>
      </c>
      <c r="AB109" s="76">
        <f>AVERAGE(AB110,AB111,AB112)</f>
        <v>178.6</v>
      </c>
      <c r="AC109" s="330">
        <f>G110+K110+O110+S110+W110</f>
        <v>2</v>
      </c>
    </row>
    <row r="110" spans="2:29" s="63" customFormat="1" ht="17.25" customHeight="1">
      <c r="B110" s="333" t="s">
        <v>153</v>
      </c>
      <c r="C110" s="334"/>
      <c r="D110" s="77">
        <v>17</v>
      </c>
      <c r="E110" s="80">
        <v>139</v>
      </c>
      <c r="F110" s="81">
        <f>D110+E110</f>
        <v>156</v>
      </c>
      <c r="G110" s="335">
        <v>1</v>
      </c>
      <c r="H110" s="336"/>
      <c r="I110" s="80">
        <v>158</v>
      </c>
      <c r="J110" s="79">
        <f>D110+I110</f>
        <v>175</v>
      </c>
      <c r="K110" s="335">
        <v>0</v>
      </c>
      <c r="L110" s="336"/>
      <c r="M110" s="80">
        <v>171</v>
      </c>
      <c r="N110" s="79">
        <f>D110+M110</f>
        <v>188</v>
      </c>
      <c r="O110" s="335">
        <v>1</v>
      </c>
      <c r="P110" s="336"/>
      <c r="Q110" s="78">
        <v>214</v>
      </c>
      <c r="R110" s="81">
        <f>D110+Q110</f>
        <v>231</v>
      </c>
      <c r="S110" s="335">
        <v>0</v>
      </c>
      <c r="T110" s="336"/>
      <c r="U110" s="78">
        <v>151</v>
      </c>
      <c r="V110" s="81">
        <f>D110+U110</f>
        <v>168</v>
      </c>
      <c r="W110" s="335">
        <v>0</v>
      </c>
      <c r="X110" s="336"/>
      <c r="Y110" s="79">
        <f t="shared" si="3"/>
        <v>918</v>
      </c>
      <c r="Z110" s="80">
        <f>E110+I110+M110+Q110+U110</f>
        <v>833</v>
      </c>
      <c r="AA110" s="82">
        <f>AVERAGE(F110,J110,N110,R110,V110)</f>
        <v>183.6</v>
      </c>
      <c r="AB110" s="83">
        <f>AVERAGE(F110,J110,N110,R110,V110)-D110</f>
        <v>166.6</v>
      </c>
      <c r="AC110" s="331"/>
    </row>
    <row r="111" spans="2:29" s="63" customFormat="1" ht="17.25" customHeight="1">
      <c r="B111" s="333" t="s">
        <v>250</v>
      </c>
      <c r="C111" s="334"/>
      <c r="D111" s="77">
        <v>18</v>
      </c>
      <c r="E111" s="98">
        <v>170</v>
      </c>
      <c r="F111" s="81">
        <f>D111+E111</f>
        <v>188</v>
      </c>
      <c r="G111" s="337"/>
      <c r="H111" s="338"/>
      <c r="I111" s="80">
        <v>148</v>
      </c>
      <c r="J111" s="79">
        <f>D111+I111</f>
        <v>166</v>
      </c>
      <c r="K111" s="337"/>
      <c r="L111" s="338"/>
      <c r="M111" s="80">
        <v>166</v>
      </c>
      <c r="N111" s="79">
        <f>D111+M111</f>
        <v>184</v>
      </c>
      <c r="O111" s="337"/>
      <c r="P111" s="338"/>
      <c r="Q111" s="78">
        <v>161</v>
      </c>
      <c r="R111" s="81">
        <f>D111+Q111</f>
        <v>179</v>
      </c>
      <c r="S111" s="337"/>
      <c r="T111" s="338"/>
      <c r="U111" s="78">
        <v>140</v>
      </c>
      <c r="V111" s="81">
        <f>D111+U111</f>
        <v>158</v>
      </c>
      <c r="W111" s="337"/>
      <c r="X111" s="338"/>
      <c r="Y111" s="79">
        <f t="shared" si="3"/>
        <v>875</v>
      </c>
      <c r="Z111" s="80">
        <f>E111+I111+M111+Q111+U111</f>
        <v>785</v>
      </c>
      <c r="AA111" s="82">
        <f>AVERAGE(F111,J111,N111,R111,V111)</f>
        <v>175</v>
      </c>
      <c r="AB111" s="83">
        <f>AVERAGE(F111,J111,N111,R111,V111)-D111</f>
        <v>157</v>
      </c>
      <c r="AC111" s="331"/>
    </row>
    <row r="112" spans="2:29" s="63" customFormat="1" ht="17.25" customHeight="1" thickBot="1">
      <c r="B112" s="341" t="s">
        <v>144</v>
      </c>
      <c r="C112" s="342"/>
      <c r="D112" s="84">
        <v>6</v>
      </c>
      <c r="E112" s="85">
        <v>226</v>
      </c>
      <c r="F112" s="81">
        <f>D112+E112</f>
        <v>232</v>
      </c>
      <c r="G112" s="339"/>
      <c r="H112" s="340"/>
      <c r="I112" s="87">
        <v>266</v>
      </c>
      <c r="J112" s="86">
        <f>D112+I112</f>
        <v>272</v>
      </c>
      <c r="K112" s="339"/>
      <c r="L112" s="340"/>
      <c r="M112" s="87">
        <v>211</v>
      </c>
      <c r="N112" s="86">
        <f>D112+M112</f>
        <v>217</v>
      </c>
      <c r="O112" s="339"/>
      <c r="P112" s="340"/>
      <c r="Q112" s="85">
        <v>169</v>
      </c>
      <c r="R112" s="86">
        <f>D112+Q112</f>
        <v>175</v>
      </c>
      <c r="S112" s="339"/>
      <c r="T112" s="340"/>
      <c r="U112" s="85">
        <v>189</v>
      </c>
      <c r="V112" s="86">
        <f>D112+U112</f>
        <v>195</v>
      </c>
      <c r="W112" s="339"/>
      <c r="X112" s="340"/>
      <c r="Y112" s="86">
        <f t="shared" si="3"/>
        <v>1091</v>
      </c>
      <c r="Z112" s="87">
        <f>E112+I112+M112+Q112+U112</f>
        <v>1061</v>
      </c>
      <c r="AA112" s="88">
        <f>AVERAGE(F112,J112,N112,R112,V112)</f>
        <v>218.2</v>
      </c>
      <c r="AB112" s="89">
        <f>AVERAGE(F112,J112,N112,R112,V112)-D112</f>
        <v>212.2</v>
      </c>
      <c r="AC112" s="332"/>
    </row>
    <row r="113" spans="2:29" s="63" customFormat="1" ht="48.75" customHeight="1">
      <c r="B113" s="343" t="s">
        <v>73</v>
      </c>
      <c r="C113" s="323"/>
      <c r="D113" s="64">
        <f>SUM(D114:D116)</f>
        <v>85</v>
      </c>
      <c r="E113" s="65">
        <f>SUM(E114:E116)</f>
        <v>443</v>
      </c>
      <c r="F113" s="93">
        <f>SUM(F114:F116)</f>
        <v>528</v>
      </c>
      <c r="G113" s="67">
        <f>F101</f>
        <v>580</v>
      </c>
      <c r="H113" s="68" t="str">
        <f>B101</f>
        <v>Dan Arpo</v>
      </c>
      <c r="I113" s="112">
        <f>SUM(I114:I116)</f>
        <v>496</v>
      </c>
      <c r="J113" s="70">
        <f>SUM(J114:J116)</f>
        <v>581</v>
      </c>
      <c r="K113" s="67">
        <f>J97</f>
        <v>521</v>
      </c>
      <c r="L113" s="68" t="str">
        <f>B97</f>
        <v>Vakaru Refonda</v>
      </c>
      <c r="M113" s="73">
        <f>SUM(M114:M116)</f>
        <v>431</v>
      </c>
      <c r="N113" s="67">
        <f>SUM(N114:N116)</f>
        <v>516</v>
      </c>
      <c r="O113" s="67">
        <f>N117</f>
        <v>621</v>
      </c>
      <c r="P113" s="68" t="str">
        <f>B117</f>
        <v>Club Tallinn</v>
      </c>
      <c r="Q113" s="73">
        <f>SUM(Q114:Q116)</f>
        <v>514</v>
      </c>
      <c r="R113" s="67">
        <f>SUM(R114:R116)</f>
        <v>599</v>
      </c>
      <c r="S113" s="67">
        <f>R109</f>
        <v>585</v>
      </c>
      <c r="T113" s="68" t="str">
        <f>B109</f>
        <v>Latestoil</v>
      </c>
      <c r="U113" s="73">
        <f>SUM(U114:U116)</f>
        <v>470</v>
      </c>
      <c r="V113" s="67">
        <f>SUM(V114:V116)</f>
        <v>555</v>
      </c>
      <c r="W113" s="67">
        <f>V105</f>
        <v>495</v>
      </c>
      <c r="X113" s="68" t="str">
        <f>B105</f>
        <v>Rakvere LV</v>
      </c>
      <c r="Y113" s="74">
        <f t="shared" si="3"/>
        <v>2779</v>
      </c>
      <c r="Z113" s="72">
        <f>SUM(Z114:Z116)</f>
        <v>2354</v>
      </c>
      <c r="AA113" s="92">
        <f>AVERAGE(AA114,AA115,AA116)</f>
        <v>185.26666666666665</v>
      </c>
      <c r="AB113" s="76">
        <f>AVERAGE(AB114,AB115,AB116)</f>
        <v>156.93333333333334</v>
      </c>
      <c r="AC113" s="330">
        <f>G114+K114+O114+S114+W114</f>
        <v>3</v>
      </c>
    </row>
    <row r="114" spans="2:29" s="63" customFormat="1" ht="17.25" customHeight="1">
      <c r="B114" s="333" t="s">
        <v>147</v>
      </c>
      <c r="C114" s="334"/>
      <c r="D114" s="77">
        <v>38</v>
      </c>
      <c r="E114" s="80">
        <v>127</v>
      </c>
      <c r="F114" s="79">
        <f>D114+E114</f>
        <v>165</v>
      </c>
      <c r="G114" s="335">
        <v>0</v>
      </c>
      <c r="H114" s="336"/>
      <c r="I114" s="80">
        <v>149</v>
      </c>
      <c r="J114" s="79">
        <f>D114+I114</f>
        <v>187</v>
      </c>
      <c r="K114" s="335">
        <v>1</v>
      </c>
      <c r="L114" s="336"/>
      <c r="M114" s="80">
        <v>128</v>
      </c>
      <c r="N114" s="79">
        <f>D114+M114</f>
        <v>166</v>
      </c>
      <c r="O114" s="335">
        <v>0</v>
      </c>
      <c r="P114" s="336"/>
      <c r="Q114" s="78">
        <v>158</v>
      </c>
      <c r="R114" s="81">
        <f>D114+Q114</f>
        <v>196</v>
      </c>
      <c r="S114" s="335">
        <v>1</v>
      </c>
      <c r="T114" s="336"/>
      <c r="U114" s="78">
        <v>149</v>
      </c>
      <c r="V114" s="81">
        <f>D114+U114</f>
        <v>187</v>
      </c>
      <c r="W114" s="335">
        <v>1</v>
      </c>
      <c r="X114" s="336"/>
      <c r="Y114" s="79">
        <f t="shared" si="3"/>
        <v>901</v>
      </c>
      <c r="Z114" s="80">
        <f>E114+I114+M114+Q114+U114</f>
        <v>711</v>
      </c>
      <c r="AA114" s="82">
        <f>AVERAGE(F114,J114,N114,R114,V114)</f>
        <v>180.2</v>
      </c>
      <c r="AB114" s="83">
        <f>AVERAGE(F114,J114,N114,R114,V114)-D114</f>
        <v>142.2</v>
      </c>
      <c r="AC114" s="331"/>
    </row>
    <row r="115" spans="2:29" s="63" customFormat="1" ht="17.25" customHeight="1">
      <c r="B115" s="333" t="s">
        <v>251</v>
      </c>
      <c r="C115" s="334"/>
      <c r="D115" s="77">
        <v>21</v>
      </c>
      <c r="E115" s="78">
        <v>163</v>
      </c>
      <c r="F115" s="79">
        <f>D115+E115</f>
        <v>184</v>
      </c>
      <c r="G115" s="337"/>
      <c r="H115" s="338"/>
      <c r="I115" s="80">
        <v>146</v>
      </c>
      <c r="J115" s="79">
        <f>D115+I115</f>
        <v>167</v>
      </c>
      <c r="K115" s="337"/>
      <c r="L115" s="338"/>
      <c r="M115" s="80">
        <v>154</v>
      </c>
      <c r="N115" s="79">
        <f>D115+M115</f>
        <v>175</v>
      </c>
      <c r="O115" s="337"/>
      <c r="P115" s="338"/>
      <c r="Q115" s="78">
        <v>164</v>
      </c>
      <c r="R115" s="81">
        <f>D115+Q115</f>
        <v>185</v>
      </c>
      <c r="S115" s="337"/>
      <c r="T115" s="338"/>
      <c r="U115" s="78">
        <v>147</v>
      </c>
      <c r="V115" s="81">
        <f>D115+U115</f>
        <v>168</v>
      </c>
      <c r="W115" s="337"/>
      <c r="X115" s="338"/>
      <c r="Y115" s="79">
        <f t="shared" si="3"/>
        <v>879</v>
      </c>
      <c r="Z115" s="80">
        <f>E115+I115+M115+Q115+U115</f>
        <v>774</v>
      </c>
      <c r="AA115" s="82">
        <f>AVERAGE(F115,J115,N115,R115,V115)</f>
        <v>175.8</v>
      </c>
      <c r="AB115" s="83">
        <f>AVERAGE(F115,J115,N115,R115,V115)-D115</f>
        <v>154.8</v>
      </c>
      <c r="AC115" s="331"/>
    </row>
    <row r="116" spans="2:29" s="63" customFormat="1" ht="17.25" customHeight="1" thickBot="1">
      <c r="B116" s="341" t="s">
        <v>148</v>
      </c>
      <c r="C116" s="342"/>
      <c r="D116" s="84">
        <v>26</v>
      </c>
      <c r="E116" s="85">
        <v>153</v>
      </c>
      <c r="F116" s="79">
        <f>D116+E116</f>
        <v>179</v>
      </c>
      <c r="G116" s="339"/>
      <c r="H116" s="340"/>
      <c r="I116" s="87">
        <v>201</v>
      </c>
      <c r="J116" s="86">
        <f>D116+I116</f>
        <v>227</v>
      </c>
      <c r="K116" s="339"/>
      <c r="L116" s="340"/>
      <c r="M116" s="87">
        <v>149</v>
      </c>
      <c r="N116" s="86">
        <f>D116+M116</f>
        <v>175</v>
      </c>
      <c r="O116" s="339"/>
      <c r="P116" s="340"/>
      <c r="Q116" s="85">
        <v>192</v>
      </c>
      <c r="R116" s="86">
        <f>D116+Q116</f>
        <v>218</v>
      </c>
      <c r="S116" s="339"/>
      <c r="T116" s="340"/>
      <c r="U116" s="85">
        <v>174</v>
      </c>
      <c r="V116" s="86">
        <f>D116+U116</f>
        <v>200</v>
      </c>
      <c r="W116" s="339"/>
      <c r="X116" s="340"/>
      <c r="Y116" s="86">
        <f t="shared" si="3"/>
        <v>999</v>
      </c>
      <c r="Z116" s="87">
        <f>E116+I116+M116+Q116+U116</f>
        <v>869</v>
      </c>
      <c r="AA116" s="88">
        <f>AVERAGE(F116,J116,N116,R116,V116)</f>
        <v>199.8</v>
      </c>
      <c r="AB116" s="89">
        <f>AVERAGE(F116,J116,N116,R116,V116)-D116</f>
        <v>173.8</v>
      </c>
      <c r="AC116" s="332"/>
    </row>
    <row r="117" spans="2:29" s="63" customFormat="1" ht="49.5" customHeight="1">
      <c r="B117" s="343" t="s">
        <v>77</v>
      </c>
      <c r="C117" s="323"/>
      <c r="D117" s="64">
        <f>SUM(D118:D120)</f>
        <v>76</v>
      </c>
      <c r="E117" s="65">
        <f>SUM(E118:E120)</f>
        <v>501</v>
      </c>
      <c r="F117" s="93">
        <f>SUM(F118:F120)</f>
        <v>577</v>
      </c>
      <c r="G117" s="93">
        <f>F97</f>
        <v>528</v>
      </c>
      <c r="H117" s="71" t="str">
        <f>B97</f>
        <v>Vakaru Refonda</v>
      </c>
      <c r="I117" s="69">
        <f>SUM(I118:I120)</f>
        <v>467</v>
      </c>
      <c r="J117" s="70">
        <f>SUM(J118:J120)</f>
        <v>543</v>
      </c>
      <c r="K117" s="67">
        <f>J105</f>
        <v>512</v>
      </c>
      <c r="L117" s="68" t="str">
        <f>B105</f>
        <v>Rakvere LV</v>
      </c>
      <c r="M117" s="73">
        <f>SUM(M118:M120)</f>
        <v>545</v>
      </c>
      <c r="N117" s="67">
        <f>SUM(N118:N120)</f>
        <v>621</v>
      </c>
      <c r="O117" s="67">
        <f>N113</f>
        <v>516</v>
      </c>
      <c r="P117" s="68" t="str">
        <f>B113</f>
        <v>Rakvere Soojus</v>
      </c>
      <c r="Q117" s="73">
        <f>SUM(Q118:Q120)</f>
        <v>488</v>
      </c>
      <c r="R117" s="67">
        <f>SUM(R118:R120)</f>
        <v>564</v>
      </c>
      <c r="S117" s="67">
        <f>R101</f>
        <v>595</v>
      </c>
      <c r="T117" s="68" t="str">
        <f>B101</f>
        <v>Dan Arpo</v>
      </c>
      <c r="U117" s="73">
        <f>SUM(U118:U120)</f>
        <v>499</v>
      </c>
      <c r="V117" s="67">
        <f>SUM(V118:V120)</f>
        <v>575</v>
      </c>
      <c r="W117" s="67">
        <f>V109</f>
        <v>521</v>
      </c>
      <c r="X117" s="68" t="str">
        <f>B109</f>
        <v>Latestoil</v>
      </c>
      <c r="Y117" s="74">
        <f t="shared" si="3"/>
        <v>2880</v>
      </c>
      <c r="Z117" s="72">
        <f>SUM(Z118:Z120)</f>
        <v>2500</v>
      </c>
      <c r="AA117" s="92">
        <f>AVERAGE(AA118,AA119,AA120)</f>
        <v>192</v>
      </c>
      <c r="AB117" s="76">
        <f>AVERAGE(AB118,AB119,AB120)</f>
        <v>166.66666666666666</v>
      </c>
      <c r="AC117" s="330">
        <f>G118+K118+O118+S118+W118</f>
        <v>4</v>
      </c>
    </row>
    <row r="118" spans="2:29" s="63" customFormat="1" ht="18.75" customHeight="1">
      <c r="B118" s="333" t="s">
        <v>186</v>
      </c>
      <c r="C118" s="334"/>
      <c r="D118" s="77">
        <v>19</v>
      </c>
      <c r="E118" s="78">
        <v>178</v>
      </c>
      <c r="F118" s="79">
        <f>D118+E118</f>
        <v>197</v>
      </c>
      <c r="G118" s="335">
        <v>1</v>
      </c>
      <c r="H118" s="336"/>
      <c r="I118" s="80">
        <v>171</v>
      </c>
      <c r="J118" s="79">
        <f>D118+I118</f>
        <v>190</v>
      </c>
      <c r="K118" s="335">
        <v>1</v>
      </c>
      <c r="L118" s="336"/>
      <c r="M118" s="80">
        <v>221</v>
      </c>
      <c r="N118" s="79">
        <f>D118+M118</f>
        <v>240</v>
      </c>
      <c r="O118" s="335">
        <v>1</v>
      </c>
      <c r="P118" s="336"/>
      <c r="Q118" s="78">
        <v>168</v>
      </c>
      <c r="R118" s="81">
        <f>D118+Q118</f>
        <v>187</v>
      </c>
      <c r="S118" s="335">
        <v>0</v>
      </c>
      <c r="T118" s="336"/>
      <c r="U118" s="78">
        <v>158</v>
      </c>
      <c r="V118" s="81">
        <f>D118+U118</f>
        <v>177</v>
      </c>
      <c r="W118" s="335">
        <v>1</v>
      </c>
      <c r="X118" s="336"/>
      <c r="Y118" s="79">
        <f>F118+J118+N118+R118+V118</f>
        <v>991</v>
      </c>
      <c r="Z118" s="80">
        <f>E118+I118+M118+Q118+U118</f>
        <v>896</v>
      </c>
      <c r="AA118" s="82">
        <f>AVERAGE(F118,J118,N118,R118,V118)</f>
        <v>198.2</v>
      </c>
      <c r="AB118" s="83">
        <f>AVERAGE(F118,J118,N118,R118,V118)-D118</f>
        <v>179.2</v>
      </c>
      <c r="AC118" s="331"/>
    </row>
    <row r="119" spans="2:29" s="63" customFormat="1" ht="18" customHeight="1">
      <c r="B119" s="333" t="s">
        <v>216</v>
      </c>
      <c r="C119" s="334"/>
      <c r="D119" s="77">
        <v>35</v>
      </c>
      <c r="E119" s="78">
        <v>154</v>
      </c>
      <c r="F119" s="79">
        <f>D119+E119</f>
        <v>189</v>
      </c>
      <c r="G119" s="337"/>
      <c r="H119" s="338"/>
      <c r="I119" s="80">
        <v>179</v>
      </c>
      <c r="J119" s="79">
        <f>D119+I119</f>
        <v>214</v>
      </c>
      <c r="K119" s="337"/>
      <c r="L119" s="338"/>
      <c r="M119" s="80">
        <v>144</v>
      </c>
      <c r="N119" s="79">
        <f>D119+M119</f>
        <v>179</v>
      </c>
      <c r="O119" s="337"/>
      <c r="P119" s="338"/>
      <c r="Q119" s="78">
        <v>141</v>
      </c>
      <c r="R119" s="81">
        <f>D119+Q119</f>
        <v>176</v>
      </c>
      <c r="S119" s="337"/>
      <c r="T119" s="338"/>
      <c r="U119" s="78">
        <v>141</v>
      </c>
      <c r="V119" s="81">
        <f>D119+U119</f>
        <v>176</v>
      </c>
      <c r="W119" s="337"/>
      <c r="X119" s="338"/>
      <c r="Y119" s="79">
        <f>F119+J119+N119+R119+V119</f>
        <v>934</v>
      </c>
      <c r="Z119" s="80">
        <f>E119+I119+M119+Q119+U119</f>
        <v>759</v>
      </c>
      <c r="AA119" s="82">
        <f>AVERAGE(F119,J119,N119,R119,V119)</f>
        <v>186.8</v>
      </c>
      <c r="AB119" s="83">
        <f>AVERAGE(F119,J119,N119,R119,V119)-D119</f>
        <v>151.8</v>
      </c>
      <c r="AC119" s="331"/>
    </row>
    <row r="120" spans="2:29" s="63" customFormat="1" ht="18" customHeight="1" thickBot="1">
      <c r="B120" s="333" t="s">
        <v>231</v>
      </c>
      <c r="C120" s="334"/>
      <c r="D120" s="84">
        <v>22</v>
      </c>
      <c r="E120" s="85">
        <v>169</v>
      </c>
      <c r="F120" s="86">
        <f>D120+E120</f>
        <v>191</v>
      </c>
      <c r="G120" s="339"/>
      <c r="H120" s="340"/>
      <c r="I120" s="87">
        <v>117</v>
      </c>
      <c r="J120" s="86">
        <f>D120+I120</f>
        <v>139</v>
      </c>
      <c r="K120" s="339"/>
      <c r="L120" s="340"/>
      <c r="M120" s="87">
        <v>180</v>
      </c>
      <c r="N120" s="86">
        <f>D120+M120</f>
        <v>202</v>
      </c>
      <c r="O120" s="339"/>
      <c r="P120" s="340"/>
      <c r="Q120" s="87">
        <v>179</v>
      </c>
      <c r="R120" s="86">
        <f>D120+Q120</f>
        <v>201</v>
      </c>
      <c r="S120" s="339"/>
      <c r="T120" s="340"/>
      <c r="U120" s="87">
        <v>200</v>
      </c>
      <c r="V120" s="86">
        <f>D120+U120</f>
        <v>222</v>
      </c>
      <c r="W120" s="339"/>
      <c r="X120" s="340"/>
      <c r="Y120" s="86">
        <f>F120+J120+N120+R120+V120</f>
        <v>955</v>
      </c>
      <c r="Z120" s="87">
        <f>E120+I120+M120+Q120+U120</f>
        <v>845</v>
      </c>
      <c r="AA120" s="88">
        <f>AVERAGE(F120,J120,N120,R120,V120)</f>
        <v>191</v>
      </c>
      <c r="AB120" s="89">
        <f>AVERAGE(F120,J120,N120,R120,V120)-D120</f>
        <v>169</v>
      </c>
      <c r="AC120" s="332"/>
    </row>
    <row r="121" spans="2:29" s="63" customFormat="1" ht="18">
      <c r="B121" s="115"/>
      <c r="C121" s="115"/>
      <c r="D121" s="100"/>
      <c r="E121" s="101"/>
      <c r="F121" s="102"/>
      <c r="G121" s="103"/>
      <c r="H121" s="103"/>
      <c r="I121" s="101"/>
      <c r="J121" s="102"/>
      <c r="K121" s="103"/>
      <c r="L121" s="103"/>
      <c r="M121" s="101"/>
      <c r="N121" s="102"/>
      <c r="O121" s="103"/>
      <c r="P121" s="103"/>
      <c r="Q121" s="101"/>
      <c r="R121" s="102"/>
      <c r="S121" s="103"/>
      <c r="T121" s="103"/>
      <c r="U121" s="101"/>
      <c r="V121" s="102"/>
      <c r="W121" s="103"/>
      <c r="X121" s="103"/>
      <c r="Y121" s="102"/>
      <c r="Z121" s="113"/>
      <c r="AA121" s="105"/>
      <c r="AB121" s="104"/>
      <c r="AC121" s="106"/>
    </row>
    <row r="122" spans="2:29" ht="22.5" customHeight="1">
      <c r="B122" s="1"/>
      <c r="C122" s="1"/>
      <c r="D122" s="1"/>
      <c r="E122" s="42"/>
      <c r="F122" s="4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0.75" customHeight="1">
      <c r="B123" s="233"/>
      <c r="C123" s="1"/>
      <c r="D123" s="1"/>
      <c r="E123" s="42"/>
      <c r="F123" s="358" t="s">
        <v>248</v>
      </c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1"/>
      <c r="T123" s="1"/>
      <c r="U123" s="1"/>
      <c r="V123" s="1"/>
      <c r="W123" s="359" t="s">
        <v>59</v>
      </c>
      <c r="X123" s="359"/>
      <c r="Y123" s="359"/>
      <c r="Z123" s="359"/>
      <c r="AA123" s="1"/>
      <c r="AB123" s="1"/>
      <c r="AC123" s="1"/>
    </row>
    <row r="124" spans="2:29" ht="39" customHeight="1" thickBot="1">
      <c r="B124" s="234" t="s">
        <v>93</v>
      </c>
      <c r="C124" s="232"/>
      <c r="D124" s="1"/>
      <c r="E124" s="42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1"/>
      <c r="T124" s="1"/>
      <c r="U124" s="1"/>
      <c r="V124" s="1"/>
      <c r="W124" s="360"/>
      <c r="X124" s="360"/>
      <c r="Y124" s="360"/>
      <c r="Z124" s="360"/>
      <c r="AA124" s="1"/>
      <c r="AB124" s="1"/>
      <c r="AC124" s="1"/>
    </row>
    <row r="125" spans="2:29" s="44" customFormat="1" ht="17.25" customHeight="1">
      <c r="B125" s="356" t="s">
        <v>1</v>
      </c>
      <c r="C125" s="357"/>
      <c r="D125" s="117" t="s">
        <v>31</v>
      </c>
      <c r="E125" s="116"/>
      <c r="F125" s="48" t="s">
        <v>35</v>
      </c>
      <c r="G125" s="352" t="s">
        <v>36</v>
      </c>
      <c r="H125" s="352"/>
      <c r="I125" s="48"/>
      <c r="J125" s="48" t="s">
        <v>37</v>
      </c>
      <c r="K125" s="352" t="s">
        <v>36</v>
      </c>
      <c r="L125" s="352"/>
      <c r="M125" s="48"/>
      <c r="N125" s="48" t="s">
        <v>38</v>
      </c>
      <c r="O125" s="352" t="s">
        <v>36</v>
      </c>
      <c r="P125" s="352"/>
      <c r="Q125" s="48"/>
      <c r="R125" s="48" t="s">
        <v>39</v>
      </c>
      <c r="S125" s="352" t="s">
        <v>36</v>
      </c>
      <c r="T125" s="352"/>
      <c r="U125" s="49"/>
      <c r="V125" s="48" t="s">
        <v>40</v>
      </c>
      <c r="W125" s="352" t="s">
        <v>36</v>
      </c>
      <c r="X125" s="352"/>
      <c r="Y125" s="48" t="s">
        <v>41</v>
      </c>
      <c r="Z125" s="50"/>
      <c r="AA125" s="108" t="s">
        <v>42</v>
      </c>
      <c r="AB125" s="52" t="s">
        <v>43</v>
      </c>
      <c r="AC125" s="53" t="s">
        <v>41</v>
      </c>
    </row>
    <row r="126" spans="2:29" s="44" customFormat="1" ht="17.25" customHeight="1" thickBot="1">
      <c r="B126" s="353" t="s">
        <v>44</v>
      </c>
      <c r="C126" s="354"/>
      <c r="D126" s="119"/>
      <c r="E126" s="118"/>
      <c r="F126" s="55" t="s">
        <v>45</v>
      </c>
      <c r="G126" s="355" t="s">
        <v>46</v>
      </c>
      <c r="H126" s="355"/>
      <c r="I126" s="55"/>
      <c r="J126" s="55" t="s">
        <v>45</v>
      </c>
      <c r="K126" s="355" t="s">
        <v>46</v>
      </c>
      <c r="L126" s="355"/>
      <c r="M126" s="55"/>
      <c r="N126" s="55" t="s">
        <v>45</v>
      </c>
      <c r="O126" s="355" t="s">
        <v>46</v>
      </c>
      <c r="P126" s="355"/>
      <c r="Q126" s="55"/>
      <c r="R126" s="55" t="s">
        <v>45</v>
      </c>
      <c r="S126" s="355" t="s">
        <v>46</v>
      </c>
      <c r="T126" s="355"/>
      <c r="U126" s="57"/>
      <c r="V126" s="55" t="s">
        <v>45</v>
      </c>
      <c r="W126" s="355" t="s">
        <v>46</v>
      </c>
      <c r="X126" s="355"/>
      <c r="Y126" s="55" t="s">
        <v>45</v>
      </c>
      <c r="Z126" s="59" t="s">
        <v>47</v>
      </c>
      <c r="AA126" s="60" t="s">
        <v>48</v>
      </c>
      <c r="AB126" s="61" t="s">
        <v>49</v>
      </c>
      <c r="AC126" s="120" t="s">
        <v>50</v>
      </c>
    </row>
    <row r="127" spans="2:29" s="63" customFormat="1" ht="49.5" customHeight="1">
      <c r="B127" s="376" t="s">
        <v>67</v>
      </c>
      <c r="C127" s="377"/>
      <c r="D127" s="90">
        <f>SUM(D128:D130)</f>
        <v>168</v>
      </c>
      <c r="E127" s="65">
        <f>SUM(E128:E130)</f>
        <v>289</v>
      </c>
      <c r="F127" s="66">
        <f>SUM(F128:F130)</f>
        <v>457</v>
      </c>
      <c r="G127" s="67">
        <f>F147</f>
        <v>479</v>
      </c>
      <c r="H127" s="68" t="str">
        <f>B147</f>
        <v>Spordiklubi KNT</v>
      </c>
      <c r="I127" s="112">
        <f>SUM(I128:I130)</f>
        <v>327</v>
      </c>
      <c r="J127" s="70">
        <f>SUM(J128:J130)</f>
        <v>495</v>
      </c>
      <c r="K127" s="70">
        <f>J143</f>
        <v>441</v>
      </c>
      <c r="L127" s="68" t="str">
        <f>B143</f>
        <v>IsoVent Ehitus</v>
      </c>
      <c r="M127" s="73">
        <f>SUM(M128:M130)</f>
        <v>375</v>
      </c>
      <c r="N127" s="67">
        <f>SUM(N128:N130)</f>
        <v>543</v>
      </c>
      <c r="O127" s="67">
        <f>N139</f>
        <v>461</v>
      </c>
      <c r="P127" s="68" t="str">
        <f>B139</f>
        <v>Halver Puit</v>
      </c>
      <c r="Q127" s="73">
        <f>SUM(Q128:Q130)</f>
        <v>333</v>
      </c>
      <c r="R127" s="67">
        <f>SUM(R128:R130)</f>
        <v>501</v>
      </c>
      <c r="S127" s="67">
        <f>R135</f>
        <v>500</v>
      </c>
      <c r="T127" s="68" t="str">
        <f>B135</f>
        <v>AQVA</v>
      </c>
      <c r="U127" s="73">
        <f>SUM(U128:U130)</f>
        <v>389</v>
      </c>
      <c r="V127" s="67">
        <f>SUM(V128:V130)</f>
        <v>557</v>
      </c>
      <c r="W127" s="67">
        <f>V131</f>
        <v>559</v>
      </c>
      <c r="X127" s="68" t="str">
        <f>B131</f>
        <v>Elion</v>
      </c>
      <c r="Y127" s="91">
        <f>F127+J127+N127+R127+V127</f>
        <v>2553</v>
      </c>
      <c r="Z127" s="73">
        <f>SUM(Z128:Z130)</f>
        <v>1713</v>
      </c>
      <c r="AA127" s="75">
        <f>AVERAGE(AA128,AA129,AA130)</f>
        <v>170.20000000000002</v>
      </c>
      <c r="AB127" s="121">
        <f>AVERAGE(AB128,AB129,AB130)</f>
        <v>114.2</v>
      </c>
      <c r="AC127" s="331">
        <f>G128+K128+O128+S128+W128</f>
        <v>3</v>
      </c>
    </row>
    <row r="128" spans="2:29" s="63" customFormat="1" ht="17.25" customHeight="1">
      <c r="B128" s="371" t="s">
        <v>96</v>
      </c>
      <c r="C128" s="372"/>
      <c r="D128" s="77">
        <v>56</v>
      </c>
      <c r="E128" s="78">
        <v>98</v>
      </c>
      <c r="F128" s="81">
        <f>D128+E128</f>
        <v>154</v>
      </c>
      <c r="G128" s="335">
        <v>0</v>
      </c>
      <c r="H128" s="336"/>
      <c r="I128" s="80">
        <v>117</v>
      </c>
      <c r="J128" s="79">
        <f>D128+I128</f>
        <v>173</v>
      </c>
      <c r="K128" s="335">
        <v>1</v>
      </c>
      <c r="L128" s="336"/>
      <c r="M128" s="80">
        <v>118</v>
      </c>
      <c r="N128" s="79">
        <f>D128+M128</f>
        <v>174</v>
      </c>
      <c r="O128" s="335">
        <v>1</v>
      </c>
      <c r="P128" s="336"/>
      <c r="Q128" s="80">
        <v>84</v>
      </c>
      <c r="R128" s="81">
        <f>D128+Q128</f>
        <v>140</v>
      </c>
      <c r="S128" s="335">
        <v>1</v>
      </c>
      <c r="T128" s="336"/>
      <c r="U128" s="78">
        <v>114</v>
      </c>
      <c r="V128" s="81">
        <f>D128+U128</f>
        <v>170</v>
      </c>
      <c r="W128" s="335">
        <v>0</v>
      </c>
      <c r="X128" s="336"/>
      <c r="Y128" s="79">
        <f>F128+J128+N128+R128+V128</f>
        <v>811</v>
      </c>
      <c r="Z128" s="80">
        <f>E128+I128+M128+Q128+U128</f>
        <v>531</v>
      </c>
      <c r="AA128" s="82">
        <f>AVERAGE(F128,J128,N128,R128,V128)</f>
        <v>162.2</v>
      </c>
      <c r="AB128" s="83">
        <f>AVERAGE(F128,J128,N128,R128,V128)-D128</f>
        <v>106.19999999999999</v>
      </c>
      <c r="AC128" s="331"/>
    </row>
    <row r="129" spans="2:29" s="63" customFormat="1" ht="17.25" customHeight="1">
      <c r="B129" s="373" t="s">
        <v>95</v>
      </c>
      <c r="C129" s="374"/>
      <c r="D129" s="77">
        <v>60</v>
      </c>
      <c r="E129" s="78">
        <v>87</v>
      </c>
      <c r="F129" s="81">
        <f>D129+E129</f>
        <v>147</v>
      </c>
      <c r="G129" s="337"/>
      <c r="H129" s="338"/>
      <c r="I129" s="80">
        <v>87</v>
      </c>
      <c r="J129" s="79">
        <f>D129+I129</f>
        <v>147</v>
      </c>
      <c r="K129" s="337"/>
      <c r="L129" s="338"/>
      <c r="M129" s="80">
        <v>124</v>
      </c>
      <c r="N129" s="79">
        <f>D129+M129</f>
        <v>184</v>
      </c>
      <c r="O129" s="337"/>
      <c r="P129" s="338"/>
      <c r="Q129" s="78">
        <v>130</v>
      </c>
      <c r="R129" s="81">
        <f>D129+Q129</f>
        <v>190</v>
      </c>
      <c r="S129" s="337"/>
      <c r="T129" s="338"/>
      <c r="U129" s="78">
        <v>127</v>
      </c>
      <c r="V129" s="81">
        <f>D129+U129</f>
        <v>187</v>
      </c>
      <c r="W129" s="337"/>
      <c r="X129" s="338"/>
      <c r="Y129" s="79">
        <f>F129+J129+N129+R129+V129</f>
        <v>855</v>
      </c>
      <c r="Z129" s="80">
        <f>E129+I129+M129+Q129+U129</f>
        <v>555</v>
      </c>
      <c r="AA129" s="82">
        <f>AVERAGE(F129,J129,N129,R129,V129)</f>
        <v>171</v>
      </c>
      <c r="AB129" s="83">
        <f>AVERAGE(F129,J129,N129,R129,V129)-D129</f>
        <v>111</v>
      </c>
      <c r="AC129" s="331"/>
    </row>
    <row r="130" spans="2:29" s="63" customFormat="1" ht="17.25" customHeight="1" thickBot="1">
      <c r="B130" s="341" t="s">
        <v>214</v>
      </c>
      <c r="C130" s="342"/>
      <c r="D130" s="124">
        <v>52</v>
      </c>
      <c r="E130" s="85">
        <v>104</v>
      </c>
      <c r="F130" s="81">
        <f>D130+E130</f>
        <v>156</v>
      </c>
      <c r="G130" s="339"/>
      <c r="H130" s="340"/>
      <c r="I130" s="87">
        <v>123</v>
      </c>
      <c r="J130" s="79">
        <f>D130+I130</f>
        <v>175</v>
      </c>
      <c r="K130" s="339"/>
      <c r="L130" s="340"/>
      <c r="M130" s="80">
        <v>133</v>
      </c>
      <c r="N130" s="79">
        <f>D130+M130</f>
        <v>185</v>
      </c>
      <c r="O130" s="339"/>
      <c r="P130" s="340"/>
      <c r="Q130" s="78">
        <v>119</v>
      </c>
      <c r="R130" s="86">
        <f>D130+Q130</f>
        <v>171</v>
      </c>
      <c r="S130" s="339"/>
      <c r="T130" s="340"/>
      <c r="U130" s="78">
        <v>148</v>
      </c>
      <c r="V130" s="81">
        <f>D130+U130</f>
        <v>200</v>
      </c>
      <c r="W130" s="339"/>
      <c r="X130" s="340"/>
      <c r="Y130" s="86">
        <f>F130+J130+N130+R130+V130</f>
        <v>887</v>
      </c>
      <c r="Z130" s="87">
        <f>E130+I130+M130+Q130+U130</f>
        <v>627</v>
      </c>
      <c r="AA130" s="88">
        <f>AVERAGE(F130,J130,N130,R130,V130)</f>
        <v>177.4</v>
      </c>
      <c r="AB130" s="89">
        <f>AVERAGE(F130,J130,N130,R130,V130)-D130</f>
        <v>125.4</v>
      </c>
      <c r="AC130" s="332"/>
    </row>
    <row r="131" spans="2:29" s="63" customFormat="1" ht="49.5" customHeight="1">
      <c r="B131" s="344" t="s">
        <v>63</v>
      </c>
      <c r="C131" s="345"/>
      <c r="D131" s="64">
        <f>SUM(D132:D134)</f>
        <v>177</v>
      </c>
      <c r="E131" s="110">
        <f>SUM(E132:E134)</f>
        <v>311</v>
      </c>
      <c r="F131" s="93">
        <f>SUM(F132:F134)</f>
        <v>488</v>
      </c>
      <c r="G131" s="93">
        <f>F143</f>
        <v>531</v>
      </c>
      <c r="H131" s="71" t="str">
        <f>B143</f>
        <v>IsoVent Ehitus</v>
      </c>
      <c r="I131" s="65">
        <f>SUM(I132:I134)</f>
        <v>375</v>
      </c>
      <c r="J131" s="93">
        <f>SUM(J132:J134)</f>
        <v>552</v>
      </c>
      <c r="K131" s="93">
        <f>J139</f>
        <v>485</v>
      </c>
      <c r="L131" s="71" t="str">
        <f>B139</f>
        <v>Halver Puit</v>
      </c>
      <c r="M131" s="72">
        <f>SUM(M132:M134)</f>
        <v>434</v>
      </c>
      <c r="N131" s="94">
        <f>SUM(N132:N134)</f>
        <v>611</v>
      </c>
      <c r="O131" s="93">
        <f>N135</f>
        <v>519</v>
      </c>
      <c r="P131" s="71" t="str">
        <f>B135</f>
        <v>AQVA</v>
      </c>
      <c r="Q131" s="72">
        <f>SUM(Q132:Q134)</f>
        <v>309</v>
      </c>
      <c r="R131" s="67">
        <f>SUM(R132:R134)</f>
        <v>486</v>
      </c>
      <c r="S131" s="93">
        <f>R147</f>
        <v>544</v>
      </c>
      <c r="T131" s="71" t="str">
        <f>B147</f>
        <v>Spordiklubi KNT</v>
      </c>
      <c r="U131" s="72">
        <f>SUM(U132:U134)</f>
        <v>382</v>
      </c>
      <c r="V131" s="95">
        <f>SUM(V132:V134)</f>
        <v>559</v>
      </c>
      <c r="W131" s="93">
        <f>V127</f>
        <v>557</v>
      </c>
      <c r="X131" s="71" t="str">
        <f>B127</f>
        <v>Bellus Furniture</v>
      </c>
      <c r="Y131" s="74">
        <f>F131+J131+N131+R131+V131</f>
        <v>2696</v>
      </c>
      <c r="Z131" s="72">
        <f>SUM(Z132:Z134)</f>
        <v>1811</v>
      </c>
      <c r="AA131" s="92">
        <f>AVERAGE(AA132,AA133,AA134)</f>
        <v>179.73333333333335</v>
      </c>
      <c r="AB131" s="76">
        <f>AVERAGE(AB132,AB133,AB134)</f>
        <v>120.73333333333333</v>
      </c>
      <c r="AC131" s="330">
        <f>G132+K132+O132+S132+W132</f>
        <v>3</v>
      </c>
    </row>
    <row r="132" spans="2:29" s="63" customFormat="1" ht="17.25" customHeight="1">
      <c r="B132" s="122" t="s">
        <v>99</v>
      </c>
      <c r="C132" s="123"/>
      <c r="D132" s="77">
        <v>60</v>
      </c>
      <c r="E132" s="78">
        <v>93</v>
      </c>
      <c r="F132" s="81">
        <f>D132+E132</f>
        <v>153</v>
      </c>
      <c r="G132" s="335">
        <v>0</v>
      </c>
      <c r="H132" s="336"/>
      <c r="I132" s="80">
        <v>114</v>
      </c>
      <c r="J132" s="79">
        <f>D132+I132</f>
        <v>174</v>
      </c>
      <c r="K132" s="335">
        <v>1</v>
      </c>
      <c r="L132" s="336"/>
      <c r="M132" s="80">
        <v>126</v>
      </c>
      <c r="N132" s="79">
        <f>D132+M132</f>
        <v>186</v>
      </c>
      <c r="O132" s="335">
        <v>1</v>
      </c>
      <c r="P132" s="336"/>
      <c r="Q132" s="78">
        <v>82</v>
      </c>
      <c r="R132" s="81">
        <f>D132+Q132</f>
        <v>142</v>
      </c>
      <c r="S132" s="335">
        <v>0</v>
      </c>
      <c r="T132" s="336"/>
      <c r="U132" s="78">
        <v>120</v>
      </c>
      <c r="V132" s="81">
        <f>D132+U132</f>
        <v>180</v>
      </c>
      <c r="W132" s="335">
        <v>1</v>
      </c>
      <c r="X132" s="336"/>
      <c r="Y132" s="79">
        <f aca="true" t="shared" si="4" ref="Y132:Y147">F132+J132+N132+R132+V132</f>
        <v>835</v>
      </c>
      <c r="Z132" s="80">
        <f>E132+I132+M132+Q132+U132</f>
        <v>535</v>
      </c>
      <c r="AA132" s="82">
        <f>AVERAGE(F132,J132,N132,R132,V132)</f>
        <v>167</v>
      </c>
      <c r="AB132" s="83">
        <f>AVERAGE(F132,J132,N132,R132,V132)-D132</f>
        <v>107</v>
      </c>
      <c r="AC132" s="331"/>
    </row>
    <row r="133" spans="2:29" s="63" customFormat="1" ht="17.25" customHeight="1">
      <c r="B133" s="333" t="s">
        <v>100</v>
      </c>
      <c r="C133" s="334"/>
      <c r="D133" s="77">
        <v>57</v>
      </c>
      <c r="E133" s="78">
        <v>95</v>
      </c>
      <c r="F133" s="81">
        <f>D133+E133</f>
        <v>152</v>
      </c>
      <c r="G133" s="337"/>
      <c r="H133" s="338"/>
      <c r="I133" s="80">
        <v>130</v>
      </c>
      <c r="J133" s="79">
        <f>D133+I133</f>
        <v>187</v>
      </c>
      <c r="K133" s="337"/>
      <c r="L133" s="338"/>
      <c r="M133" s="80">
        <v>182</v>
      </c>
      <c r="N133" s="79">
        <f>D133+M133</f>
        <v>239</v>
      </c>
      <c r="O133" s="337"/>
      <c r="P133" s="338"/>
      <c r="Q133" s="78">
        <v>106</v>
      </c>
      <c r="R133" s="81">
        <f>D133+Q133</f>
        <v>163</v>
      </c>
      <c r="S133" s="337"/>
      <c r="T133" s="338"/>
      <c r="U133" s="78">
        <v>120</v>
      </c>
      <c r="V133" s="81">
        <f>D133+U133</f>
        <v>177</v>
      </c>
      <c r="W133" s="337"/>
      <c r="X133" s="338"/>
      <c r="Y133" s="79">
        <f t="shared" si="4"/>
        <v>918</v>
      </c>
      <c r="Z133" s="80">
        <f>E133+I133+M133+Q133+U133</f>
        <v>633</v>
      </c>
      <c r="AA133" s="82">
        <f>AVERAGE(F133,J133,N133,R133,V133)</f>
        <v>183.6</v>
      </c>
      <c r="AB133" s="83">
        <f>AVERAGE(F133,J133,N133,R133,V133)-D133</f>
        <v>126.6</v>
      </c>
      <c r="AC133" s="331"/>
    </row>
    <row r="134" spans="2:29" s="63" customFormat="1" ht="17.25" customHeight="1" thickBot="1">
      <c r="B134" s="341" t="s">
        <v>101</v>
      </c>
      <c r="C134" s="342"/>
      <c r="D134" s="77">
        <v>60</v>
      </c>
      <c r="E134" s="85">
        <v>123</v>
      </c>
      <c r="F134" s="81">
        <f>D134+E134</f>
        <v>183</v>
      </c>
      <c r="G134" s="339"/>
      <c r="H134" s="340"/>
      <c r="I134" s="87">
        <v>131</v>
      </c>
      <c r="J134" s="79">
        <f>D134+I134</f>
        <v>191</v>
      </c>
      <c r="K134" s="339"/>
      <c r="L134" s="340"/>
      <c r="M134" s="80">
        <v>126</v>
      </c>
      <c r="N134" s="79">
        <f>D134+M134</f>
        <v>186</v>
      </c>
      <c r="O134" s="339"/>
      <c r="P134" s="340"/>
      <c r="Q134" s="78">
        <v>121</v>
      </c>
      <c r="R134" s="81">
        <f>D134+Q134</f>
        <v>181</v>
      </c>
      <c r="S134" s="339"/>
      <c r="T134" s="340"/>
      <c r="U134" s="78">
        <v>142</v>
      </c>
      <c r="V134" s="81">
        <f>D134+U134</f>
        <v>202</v>
      </c>
      <c r="W134" s="339"/>
      <c r="X134" s="340"/>
      <c r="Y134" s="86">
        <f t="shared" si="4"/>
        <v>943</v>
      </c>
      <c r="Z134" s="87">
        <f>E134+I134+M134+Q134+U134</f>
        <v>643</v>
      </c>
      <c r="AA134" s="88">
        <f>AVERAGE(F134,J134,N134,R134,V134)</f>
        <v>188.6</v>
      </c>
      <c r="AB134" s="89">
        <f>AVERAGE(F134,J134,N134,R134,V134)-D134</f>
        <v>128.6</v>
      </c>
      <c r="AC134" s="332"/>
    </row>
    <row r="135" spans="2:29" s="63" customFormat="1" ht="49.5" customHeight="1">
      <c r="B135" s="328" t="s">
        <v>82</v>
      </c>
      <c r="C135" s="329"/>
      <c r="D135" s="64">
        <f>SUM(D136:D138)</f>
        <v>139</v>
      </c>
      <c r="E135" s="110">
        <f>SUM(E136:E138)</f>
        <v>383</v>
      </c>
      <c r="F135" s="93">
        <f>SUM(F136:F138)</f>
        <v>522</v>
      </c>
      <c r="G135" s="93">
        <f>F139</f>
        <v>456</v>
      </c>
      <c r="H135" s="71" t="str">
        <f>B139</f>
        <v>Halver Puit</v>
      </c>
      <c r="I135" s="65">
        <f>SUM(I136:I138)</f>
        <v>364</v>
      </c>
      <c r="J135" s="93">
        <f>SUM(J136:J138)</f>
        <v>503</v>
      </c>
      <c r="K135" s="93">
        <f>J147</f>
        <v>576</v>
      </c>
      <c r="L135" s="71" t="str">
        <f>B147</f>
        <v>Spordiklubi KNT</v>
      </c>
      <c r="M135" s="72">
        <f>SUM(M136:M138)</f>
        <v>380</v>
      </c>
      <c r="N135" s="94">
        <f>SUM(N136:N138)</f>
        <v>519</v>
      </c>
      <c r="O135" s="93">
        <f>N131</f>
        <v>611</v>
      </c>
      <c r="P135" s="71" t="str">
        <f>B131</f>
        <v>Elion</v>
      </c>
      <c r="Q135" s="72">
        <f>SUM(Q136:Q138)</f>
        <v>361</v>
      </c>
      <c r="R135" s="95">
        <f>SUM(R136:R138)</f>
        <v>500</v>
      </c>
      <c r="S135" s="93">
        <f>R127</f>
        <v>501</v>
      </c>
      <c r="T135" s="71" t="str">
        <f>B127</f>
        <v>Bellus Furniture</v>
      </c>
      <c r="U135" s="72">
        <f>SUM(U136:U138)</f>
        <v>319</v>
      </c>
      <c r="V135" s="94">
        <f>SUM(V136:V138)</f>
        <v>458</v>
      </c>
      <c r="W135" s="93">
        <f>V143</f>
        <v>492</v>
      </c>
      <c r="X135" s="71" t="str">
        <f>B143</f>
        <v>IsoVent Ehitus</v>
      </c>
      <c r="Y135" s="74">
        <f t="shared" si="4"/>
        <v>2502</v>
      </c>
      <c r="Z135" s="72">
        <f>SUM(Z136:Z138)</f>
        <v>1807</v>
      </c>
      <c r="AA135" s="92">
        <f>AVERAGE(AA136,AA137,AA138)</f>
        <v>166.79999999999998</v>
      </c>
      <c r="AB135" s="76">
        <f>AVERAGE(AB136,AB137,AB138)</f>
        <v>120.46666666666665</v>
      </c>
      <c r="AC135" s="330">
        <f>G136+K136+O136+S136+W136</f>
        <v>1</v>
      </c>
    </row>
    <row r="136" spans="2:29" s="63" customFormat="1" ht="17.25" customHeight="1">
      <c r="B136" s="333" t="s">
        <v>224</v>
      </c>
      <c r="C136" s="334"/>
      <c r="D136" s="77">
        <v>60</v>
      </c>
      <c r="E136" s="78">
        <v>97</v>
      </c>
      <c r="F136" s="81">
        <f>D136+E136</f>
        <v>157</v>
      </c>
      <c r="G136" s="335">
        <v>1</v>
      </c>
      <c r="H136" s="336"/>
      <c r="I136" s="80">
        <v>133</v>
      </c>
      <c r="J136" s="79">
        <f>D136+I136</f>
        <v>193</v>
      </c>
      <c r="K136" s="335">
        <v>0</v>
      </c>
      <c r="L136" s="336"/>
      <c r="M136" s="80">
        <v>91</v>
      </c>
      <c r="N136" s="79">
        <f>D136+M136</f>
        <v>151</v>
      </c>
      <c r="O136" s="335">
        <v>0</v>
      </c>
      <c r="P136" s="336"/>
      <c r="Q136" s="78">
        <v>112</v>
      </c>
      <c r="R136" s="81">
        <f>D136+Q136</f>
        <v>172</v>
      </c>
      <c r="S136" s="335">
        <v>0</v>
      </c>
      <c r="T136" s="336"/>
      <c r="U136" s="78">
        <v>97</v>
      </c>
      <c r="V136" s="81">
        <f>D136+U136</f>
        <v>157</v>
      </c>
      <c r="W136" s="335">
        <v>0</v>
      </c>
      <c r="X136" s="336"/>
      <c r="Y136" s="79">
        <f t="shared" si="4"/>
        <v>830</v>
      </c>
      <c r="Z136" s="80">
        <f>E136+I136+M136+Q136+U136</f>
        <v>530</v>
      </c>
      <c r="AA136" s="82">
        <f>AVERAGE(F136,J136,N136,R136,V136)</f>
        <v>166</v>
      </c>
      <c r="AB136" s="83">
        <f>AVERAGE(F136,J136,N136,R136,V136)-D136</f>
        <v>106</v>
      </c>
      <c r="AC136" s="331"/>
    </row>
    <row r="137" spans="2:29" s="63" customFormat="1" ht="17.25" customHeight="1">
      <c r="B137" s="361" t="s">
        <v>198</v>
      </c>
      <c r="C137" s="362"/>
      <c r="D137" s="77">
        <v>43</v>
      </c>
      <c r="E137" s="78">
        <v>112</v>
      </c>
      <c r="F137" s="81">
        <f>D137+E137</f>
        <v>155</v>
      </c>
      <c r="G137" s="337"/>
      <c r="H137" s="338"/>
      <c r="I137" s="80">
        <v>108</v>
      </c>
      <c r="J137" s="79">
        <f>D137+I137</f>
        <v>151</v>
      </c>
      <c r="K137" s="337"/>
      <c r="L137" s="338"/>
      <c r="M137" s="80">
        <v>116</v>
      </c>
      <c r="N137" s="79">
        <f>D137+M137</f>
        <v>159</v>
      </c>
      <c r="O137" s="337"/>
      <c r="P137" s="338"/>
      <c r="Q137" s="78">
        <v>130</v>
      </c>
      <c r="R137" s="81">
        <f>D137+Q137</f>
        <v>173</v>
      </c>
      <c r="S137" s="337"/>
      <c r="T137" s="338"/>
      <c r="U137" s="78">
        <v>105</v>
      </c>
      <c r="V137" s="81">
        <f>D137+U137</f>
        <v>148</v>
      </c>
      <c r="W137" s="337"/>
      <c r="X137" s="338"/>
      <c r="Y137" s="79">
        <f t="shared" si="4"/>
        <v>786</v>
      </c>
      <c r="Z137" s="80">
        <f>E137+I137+M137+Q137+U137</f>
        <v>571</v>
      </c>
      <c r="AA137" s="82">
        <f>AVERAGE(F137,J137,N137,R137,V137)</f>
        <v>157.2</v>
      </c>
      <c r="AB137" s="83">
        <f>AVERAGE(F137,J137,N137,R137,V137)-D137</f>
        <v>114.19999999999999</v>
      </c>
      <c r="AC137" s="331"/>
    </row>
    <row r="138" spans="2:29" s="63" customFormat="1" ht="17.25" customHeight="1" thickBot="1">
      <c r="B138" s="341" t="s">
        <v>159</v>
      </c>
      <c r="C138" s="342"/>
      <c r="D138" s="84">
        <v>36</v>
      </c>
      <c r="E138" s="85">
        <v>174</v>
      </c>
      <c r="F138" s="81">
        <f>D138+E138</f>
        <v>210</v>
      </c>
      <c r="G138" s="339"/>
      <c r="H138" s="340"/>
      <c r="I138" s="87">
        <v>123</v>
      </c>
      <c r="J138" s="79">
        <f>D138+I138</f>
        <v>159</v>
      </c>
      <c r="K138" s="339"/>
      <c r="L138" s="340"/>
      <c r="M138" s="87">
        <v>173</v>
      </c>
      <c r="N138" s="79">
        <f>D138+M138</f>
        <v>209</v>
      </c>
      <c r="O138" s="339"/>
      <c r="P138" s="340"/>
      <c r="Q138" s="78">
        <v>119</v>
      </c>
      <c r="R138" s="81">
        <f>D138+Q138</f>
        <v>155</v>
      </c>
      <c r="S138" s="339"/>
      <c r="T138" s="340"/>
      <c r="U138" s="78">
        <v>117</v>
      </c>
      <c r="V138" s="81">
        <f>D138+U138</f>
        <v>153</v>
      </c>
      <c r="W138" s="339"/>
      <c r="X138" s="340"/>
      <c r="Y138" s="86">
        <f t="shared" si="4"/>
        <v>886</v>
      </c>
      <c r="Z138" s="87">
        <f>E138+I138+M138+Q138+U138</f>
        <v>706</v>
      </c>
      <c r="AA138" s="88">
        <f>AVERAGE(F138,J138,N138,R138,V138)</f>
        <v>177.2</v>
      </c>
      <c r="AB138" s="89">
        <f>AVERAGE(F138,J138,N138,R138,V138)-D138</f>
        <v>141.2</v>
      </c>
      <c r="AC138" s="332"/>
    </row>
    <row r="139" spans="2:29" s="63" customFormat="1" ht="49.5" customHeight="1">
      <c r="B139" s="328" t="s">
        <v>84</v>
      </c>
      <c r="C139" s="329"/>
      <c r="D139" s="64">
        <f>SUM(D140:D142)</f>
        <v>180</v>
      </c>
      <c r="E139" s="110">
        <f>SUM(E140:E142)</f>
        <v>276</v>
      </c>
      <c r="F139" s="93">
        <f>SUM(F140:F142)</f>
        <v>456</v>
      </c>
      <c r="G139" s="93">
        <f>F135</f>
        <v>522</v>
      </c>
      <c r="H139" s="71" t="str">
        <f>B135</f>
        <v>AQVA</v>
      </c>
      <c r="I139" s="65">
        <f>SUM(I140:I142)</f>
        <v>305</v>
      </c>
      <c r="J139" s="93">
        <f>SUM(J140:J142)</f>
        <v>485</v>
      </c>
      <c r="K139" s="93">
        <f>J131</f>
        <v>552</v>
      </c>
      <c r="L139" s="71" t="str">
        <f>B131</f>
        <v>Elion</v>
      </c>
      <c r="M139" s="73">
        <f>SUM(M140:M142)</f>
        <v>281</v>
      </c>
      <c r="N139" s="95">
        <f>SUM(N140:N142)</f>
        <v>461</v>
      </c>
      <c r="O139" s="93">
        <f>N127</f>
        <v>543</v>
      </c>
      <c r="P139" s="71" t="str">
        <f>B127</f>
        <v>Bellus Furniture</v>
      </c>
      <c r="Q139" s="72">
        <f>SUM(Q140:Q142)</f>
        <v>296</v>
      </c>
      <c r="R139" s="95">
        <f>SUM(R140:R142)</f>
        <v>476</v>
      </c>
      <c r="S139" s="93">
        <f>R143</f>
        <v>499</v>
      </c>
      <c r="T139" s="71" t="str">
        <f>B143</f>
        <v>IsoVent Ehitus</v>
      </c>
      <c r="U139" s="72">
        <f>SUM(U140:U142)</f>
        <v>372</v>
      </c>
      <c r="V139" s="95">
        <f>SUM(V140:V142)</f>
        <v>552</v>
      </c>
      <c r="W139" s="93">
        <f>V147</f>
        <v>523</v>
      </c>
      <c r="X139" s="71" t="str">
        <f>B147</f>
        <v>Spordiklubi KNT</v>
      </c>
      <c r="Y139" s="74">
        <f t="shared" si="4"/>
        <v>2430</v>
      </c>
      <c r="Z139" s="72">
        <f>SUM(Z140:Z142)</f>
        <v>1530</v>
      </c>
      <c r="AA139" s="92">
        <f>AVERAGE(AA140,AA141,AA142)</f>
        <v>162</v>
      </c>
      <c r="AB139" s="76">
        <f>AVERAGE(AB140,AB141,AB142)</f>
        <v>102</v>
      </c>
      <c r="AC139" s="330">
        <f>G140+K140+O140+S140+W140</f>
        <v>1</v>
      </c>
    </row>
    <row r="140" spans="2:29" s="63" customFormat="1" ht="17.25" customHeight="1">
      <c r="B140" s="333" t="s">
        <v>190</v>
      </c>
      <c r="C140" s="334"/>
      <c r="D140" s="77">
        <v>60</v>
      </c>
      <c r="E140" s="80">
        <v>73</v>
      </c>
      <c r="F140" s="81">
        <f>D140+E140</f>
        <v>133</v>
      </c>
      <c r="G140" s="335">
        <v>0</v>
      </c>
      <c r="H140" s="336"/>
      <c r="I140" s="80">
        <v>94</v>
      </c>
      <c r="J140" s="79">
        <f>D140+I140</f>
        <v>154</v>
      </c>
      <c r="K140" s="335">
        <v>0</v>
      </c>
      <c r="L140" s="336"/>
      <c r="M140" s="80">
        <v>75</v>
      </c>
      <c r="N140" s="79">
        <f>D140+M140</f>
        <v>135</v>
      </c>
      <c r="O140" s="335">
        <v>0</v>
      </c>
      <c r="P140" s="336"/>
      <c r="Q140" s="78">
        <v>95</v>
      </c>
      <c r="R140" s="81">
        <f>D140+Q140</f>
        <v>155</v>
      </c>
      <c r="S140" s="335">
        <v>0</v>
      </c>
      <c r="T140" s="336"/>
      <c r="U140" s="78">
        <v>96</v>
      </c>
      <c r="V140" s="81">
        <f>D140+U140</f>
        <v>156</v>
      </c>
      <c r="W140" s="335">
        <v>1</v>
      </c>
      <c r="X140" s="336"/>
      <c r="Y140" s="79">
        <f t="shared" si="4"/>
        <v>733</v>
      </c>
      <c r="Z140" s="80">
        <f>E140+I140+M140+Q140+U140</f>
        <v>433</v>
      </c>
      <c r="AA140" s="82">
        <f>AVERAGE(F140,J140,N140,R140,V140)</f>
        <v>146.6</v>
      </c>
      <c r="AB140" s="83">
        <f>AVERAGE(F140,J140,N140,R140,V140)-D140</f>
        <v>86.6</v>
      </c>
      <c r="AC140" s="331"/>
    </row>
    <row r="141" spans="2:29" s="63" customFormat="1" ht="17.25" customHeight="1">
      <c r="B141" s="373" t="s">
        <v>192</v>
      </c>
      <c r="C141" s="374"/>
      <c r="D141" s="77">
        <v>60</v>
      </c>
      <c r="E141" s="98">
        <v>125</v>
      </c>
      <c r="F141" s="81">
        <f>D141+E141</f>
        <v>185</v>
      </c>
      <c r="G141" s="337"/>
      <c r="H141" s="338"/>
      <c r="I141" s="80">
        <v>84</v>
      </c>
      <c r="J141" s="79">
        <f>D141+I141</f>
        <v>144</v>
      </c>
      <c r="K141" s="337"/>
      <c r="L141" s="338"/>
      <c r="M141" s="80">
        <v>87</v>
      </c>
      <c r="N141" s="79">
        <f>D141+M141</f>
        <v>147</v>
      </c>
      <c r="O141" s="337"/>
      <c r="P141" s="338"/>
      <c r="Q141" s="78">
        <v>94</v>
      </c>
      <c r="R141" s="81">
        <f>D141+Q141</f>
        <v>154</v>
      </c>
      <c r="S141" s="337"/>
      <c r="T141" s="338"/>
      <c r="U141" s="78">
        <v>158</v>
      </c>
      <c r="V141" s="81">
        <f>D141+U141</f>
        <v>218</v>
      </c>
      <c r="W141" s="337"/>
      <c r="X141" s="338"/>
      <c r="Y141" s="79">
        <f t="shared" si="4"/>
        <v>848</v>
      </c>
      <c r="Z141" s="80">
        <f>E141+I141+M141+Q141+U141</f>
        <v>548</v>
      </c>
      <c r="AA141" s="82">
        <f>AVERAGE(F141,J141,N141,R141,V141)</f>
        <v>169.6</v>
      </c>
      <c r="AB141" s="83">
        <f>AVERAGE(F141,J141,N141,R141,V141)-D141</f>
        <v>109.6</v>
      </c>
      <c r="AC141" s="331"/>
    </row>
    <row r="142" spans="2:29" s="63" customFormat="1" ht="17.25" customHeight="1" thickBot="1">
      <c r="B142" s="341" t="s">
        <v>226</v>
      </c>
      <c r="C142" s="342"/>
      <c r="D142" s="84">
        <v>60</v>
      </c>
      <c r="E142" s="85">
        <v>78</v>
      </c>
      <c r="F142" s="81">
        <f>D142+E142</f>
        <v>138</v>
      </c>
      <c r="G142" s="339"/>
      <c r="H142" s="340"/>
      <c r="I142" s="87">
        <v>127</v>
      </c>
      <c r="J142" s="79">
        <f>D142+I142</f>
        <v>187</v>
      </c>
      <c r="K142" s="339"/>
      <c r="L142" s="340"/>
      <c r="M142" s="87">
        <v>119</v>
      </c>
      <c r="N142" s="79">
        <f>D142+M142</f>
        <v>179</v>
      </c>
      <c r="O142" s="339"/>
      <c r="P142" s="340"/>
      <c r="Q142" s="78">
        <v>107</v>
      </c>
      <c r="R142" s="81">
        <f>D142+Q142</f>
        <v>167</v>
      </c>
      <c r="S142" s="339"/>
      <c r="T142" s="340"/>
      <c r="U142" s="78">
        <v>118</v>
      </c>
      <c r="V142" s="81">
        <f>D142+U142</f>
        <v>178</v>
      </c>
      <c r="W142" s="339"/>
      <c r="X142" s="340"/>
      <c r="Y142" s="86">
        <f t="shared" si="4"/>
        <v>849</v>
      </c>
      <c r="Z142" s="87">
        <f>E142+I142+M142+Q142+U142</f>
        <v>549</v>
      </c>
      <c r="AA142" s="88">
        <f>AVERAGE(F142,J142,N142,R142,V142)</f>
        <v>169.8</v>
      </c>
      <c r="AB142" s="89">
        <f>AVERAGE(F142,J142,N142,R142,V142)-D142</f>
        <v>109.80000000000001</v>
      </c>
      <c r="AC142" s="332"/>
    </row>
    <row r="143" spans="2:29" s="63" customFormat="1" ht="48.75" customHeight="1">
      <c r="B143" s="328" t="s">
        <v>120</v>
      </c>
      <c r="C143" s="329"/>
      <c r="D143" s="64">
        <f>SUM(D144:D146)</f>
        <v>174</v>
      </c>
      <c r="E143" s="110">
        <f>SUM(E144:E146)</f>
        <v>357</v>
      </c>
      <c r="F143" s="93">
        <f>SUM(F144:F146)</f>
        <v>531</v>
      </c>
      <c r="G143" s="93">
        <f>F131</f>
        <v>488</v>
      </c>
      <c r="H143" s="71" t="str">
        <f>B131</f>
        <v>Elion</v>
      </c>
      <c r="I143" s="65">
        <f>SUM(I144:I146)</f>
        <v>267</v>
      </c>
      <c r="J143" s="93">
        <f>SUM(J144:J146)</f>
        <v>441</v>
      </c>
      <c r="K143" s="93">
        <f>J127</f>
        <v>495</v>
      </c>
      <c r="L143" s="71" t="str">
        <f>B127</f>
        <v>Bellus Furniture</v>
      </c>
      <c r="M143" s="73">
        <f>SUM(M144:M146)</f>
        <v>343</v>
      </c>
      <c r="N143" s="93">
        <f>SUM(N144:N146)</f>
        <v>517</v>
      </c>
      <c r="O143" s="93">
        <f>N147</f>
        <v>538</v>
      </c>
      <c r="P143" s="71" t="str">
        <f>B147</f>
        <v>Spordiklubi KNT</v>
      </c>
      <c r="Q143" s="72">
        <f>SUM(Q144:Q146)</f>
        <v>325</v>
      </c>
      <c r="R143" s="94">
        <f>SUM(R144:R146)</f>
        <v>499</v>
      </c>
      <c r="S143" s="93">
        <f>R139</f>
        <v>476</v>
      </c>
      <c r="T143" s="71" t="str">
        <f>B139</f>
        <v>Halver Puit</v>
      </c>
      <c r="U143" s="72">
        <f>SUM(U144:U146)</f>
        <v>318</v>
      </c>
      <c r="V143" s="94">
        <f>SUM(V144:V146)</f>
        <v>492</v>
      </c>
      <c r="W143" s="93">
        <f>V135</f>
        <v>458</v>
      </c>
      <c r="X143" s="71" t="str">
        <f>B135</f>
        <v>AQVA</v>
      </c>
      <c r="Y143" s="74">
        <f t="shared" si="4"/>
        <v>2480</v>
      </c>
      <c r="Z143" s="72">
        <f>SUM(Z144:Z146)</f>
        <v>1610</v>
      </c>
      <c r="AA143" s="92">
        <f>AVERAGE(AA144,AA145,AA146)</f>
        <v>165.33333333333334</v>
      </c>
      <c r="AB143" s="76">
        <f>AVERAGE(AB144,AB145,AB146)</f>
        <v>107.33333333333333</v>
      </c>
      <c r="AC143" s="330">
        <f>G144+K144+O144+S144+W144</f>
        <v>3</v>
      </c>
    </row>
    <row r="144" spans="2:29" s="63" customFormat="1" ht="17.25" customHeight="1">
      <c r="B144" s="333" t="s">
        <v>122</v>
      </c>
      <c r="C144" s="334"/>
      <c r="D144" s="77">
        <v>60</v>
      </c>
      <c r="E144" s="80">
        <v>127</v>
      </c>
      <c r="F144" s="81">
        <f>D144+E144</f>
        <v>187</v>
      </c>
      <c r="G144" s="335">
        <v>1</v>
      </c>
      <c r="H144" s="336"/>
      <c r="I144" s="80">
        <v>74</v>
      </c>
      <c r="J144" s="79">
        <f>D144+I144</f>
        <v>134</v>
      </c>
      <c r="K144" s="335">
        <v>0</v>
      </c>
      <c r="L144" s="336"/>
      <c r="M144" s="80">
        <v>114</v>
      </c>
      <c r="N144" s="79">
        <f>D144+M144</f>
        <v>174</v>
      </c>
      <c r="O144" s="335">
        <v>0</v>
      </c>
      <c r="P144" s="336"/>
      <c r="Q144" s="78">
        <v>81</v>
      </c>
      <c r="R144" s="81">
        <f>D144+Q144</f>
        <v>141</v>
      </c>
      <c r="S144" s="335">
        <v>1</v>
      </c>
      <c r="T144" s="336"/>
      <c r="U144" s="78">
        <v>98</v>
      </c>
      <c r="V144" s="81">
        <f>D144+U144</f>
        <v>158</v>
      </c>
      <c r="W144" s="335">
        <v>1</v>
      </c>
      <c r="X144" s="336"/>
      <c r="Y144" s="79">
        <f t="shared" si="4"/>
        <v>794</v>
      </c>
      <c r="Z144" s="80">
        <f>E144+I144+M144+Q144+U144</f>
        <v>494</v>
      </c>
      <c r="AA144" s="82">
        <f>AVERAGE(F144,J144,N144,R144,V144)</f>
        <v>158.8</v>
      </c>
      <c r="AB144" s="83">
        <f>AVERAGE(F144,J144,N144,R144,V144)-D144</f>
        <v>98.80000000000001</v>
      </c>
      <c r="AC144" s="331"/>
    </row>
    <row r="145" spans="2:29" s="63" customFormat="1" ht="17.25" customHeight="1">
      <c r="B145" s="333" t="s">
        <v>202</v>
      </c>
      <c r="C145" s="334"/>
      <c r="D145" s="77">
        <v>60</v>
      </c>
      <c r="E145" s="78">
        <v>103</v>
      </c>
      <c r="F145" s="81">
        <f>D145+E145</f>
        <v>163</v>
      </c>
      <c r="G145" s="337"/>
      <c r="H145" s="338"/>
      <c r="I145" s="80">
        <v>85</v>
      </c>
      <c r="J145" s="79">
        <f>D145+I145</f>
        <v>145</v>
      </c>
      <c r="K145" s="337"/>
      <c r="L145" s="338"/>
      <c r="M145" s="80">
        <v>114</v>
      </c>
      <c r="N145" s="79">
        <f>D145+M145</f>
        <v>174</v>
      </c>
      <c r="O145" s="337"/>
      <c r="P145" s="338"/>
      <c r="Q145" s="78">
        <v>101</v>
      </c>
      <c r="R145" s="81">
        <f>D145+Q145</f>
        <v>161</v>
      </c>
      <c r="S145" s="337"/>
      <c r="T145" s="338"/>
      <c r="U145" s="78">
        <v>80</v>
      </c>
      <c r="V145" s="81">
        <f>D145+U145</f>
        <v>140</v>
      </c>
      <c r="W145" s="337"/>
      <c r="X145" s="338"/>
      <c r="Y145" s="79">
        <f t="shared" si="4"/>
        <v>783</v>
      </c>
      <c r="Z145" s="80">
        <f>E145+I145+M145+Q145+U145</f>
        <v>483</v>
      </c>
      <c r="AA145" s="82">
        <f>AVERAGE(F145,J145,N145,R145,V145)</f>
        <v>156.6</v>
      </c>
      <c r="AB145" s="83">
        <f>AVERAGE(F145,J145,N145,R145,V145)-D145</f>
        <v>96.6</v>
      </c>
      <c r="AC145" s="331"/>
    </row>
    <row r="146" spans="2:29" s="63" customFormat="1" ht="17.25" customHeight="1" thickBot="1">
      <c r="B146" s="341" t="s">
        <v>123</v>
      </c>
      <c r="C146" s="342"/>
      <c r="D146" s="77">
        <v>54</v>
      </c>
      <c r="E146" s="85">
        <v>127</v>
      </c>
      <c r="F146" s="81">
        <f>D146+E146</f>
        <v>181</v>
      </c>
      <c r="G146" s="339"/>
      <c r="H146" s="340"/>
      <c r="I146" s="87">
        <v>108</v>
      </c>
      <c r="J146" s="79">
        <f>D146+I146</f>
        <v>162</v>
      </c>
      <c r="K146" s="339"/>
      <c r="L146" s="340"/>
      <c r="M146" s="87">
        <v>115</v>
      </c>
      <c r="N146" s="79">
        <f>D146+M146</f>
        <v>169</v>
      </c>
      <c r="O146" s="339"/>
      <c r="P146" s="340"/>
      <c r="Q146" s="78">
        <v>143</v>
      </c>
      <c r="R146" s="81">
        <f>D146+Q146</f>
        <v>197</v>
      </c>
      <c r="S146" s="339"/>
      <c r="T146" s="340"/>
      <c r="U146" s="78">
        <v>140</v>
      </c>
      <c r="V146" s="81">
        <f>D146+U146</f>
        <v>194</v>
      </c>
      <c r="W146" s="339"/>
      <c r="X146" s="340"/>
      <c r="Y146" s="86">
        <f t="shared" si="4"/>
        <v>903</v>
      </c>
      <c r="Z146" s="87">
        <f>E146+I146+M146+Q146+U146</f>
        <v>633</v>
      </c>
      <c r="AA146" s="88">
        <f>AVERAGE(F146,J146,N146,R146,V146)</f>
        <v>180.6</v>
      </c>
      <c r="AB146" s="89">
        <f>AVERAGE(F146,J146,N146,R146,V146)-D146</f>
        <v>126.6</v>
      </c>
      <c r="AC146" s="332"/>
    </row>
    <row r="147" spans="2:29" s="63" customFormat="1" ht="49.5" customHeight="1">
      <c r="B147" s="328" t="s">
        <v>81</v>
      </c>
      <c r="C147" s="329"/>
      <c r="D147" s="64">
        <f>SUM(D148:D150)</f>
        <v>152</v>
      </c>
      <c r="E147" s="110">
        <f>SUM(E148:E150)</f>
        <v>327</v>
      </c>
      <c r="F147" s="93">
        <f>SUM(F148:F150)</f>
        <v>479</v>
      </c>
      <c r="G147" s="93">
        <f>F127</f>
        <v>457</v>
      </c>
      <c r="H147" s="71" t="str">
        <f>B127</f>
        <v>Bellus Furniture</v>
      </c>
      <c r="I147" s="65">
        <f>SUM(I148:I150)</f>
        <v>424</v>
      </c>
      <c r="J147" s="93">
        <f>SUM(J148:J150)</f>
        <v>576</v>
      </c>
      <c r="K147" s="93">
        <f>J135</f>
        <v>503</v>
      </c>
      <c r="L147" s="71" t="str">
        <f>B135</f>
        <v>AQVA</v>
      </c>
      <c r="M147" s="73">
        <f>SUM(M148:M150)</f>
        <v>386</v>
      </c>
      <c r="N147" s="95">
        <f>SUM(N148:N150)</f>
        <v>538</v>
      </c>
      <c r="O147" s="93">
        <f>N143</f>
        <v>517</v>
      </c>
      <c r="P147" s="71" t="str">
        <f>B143</f>
        <v>IsoVent Ehitus</v>
      </c>
      <c r="Q147" s="72">
        <f>SUM(Q148:Q150)</f>
        <v>392</v>
      </c>
      <c r="R147" s="95">
        <f>SUM(R148:R150)</f>
        <v>544</v>
      </c>
      <c r="S147" s="93">
        <f>R131</f>
        <v>486</v>
      </c>
      <c r="T147" s="71" t="str">
        <f>B131</f>
        <v>Elion</v>
      </c>
      <c r="U147" s="72">
        <f>SUM(U148:U150)</f>
        <v>371</v>
      </c>
      <c r="V147" s="95">
        <f>SUM(V148:V150)</f>
        <v>523</v>
      </c>
      <c r="W147" s="93">
        <f>V139</f>
        <v>552</v>
      </c>
      <c r="X147" s="71" t="str">
        <f>B139</f>
        <v>Halver Puit</v>
      </c>
      <c r="Y147" s="74">
        <f t="shared" si="4"/>
        <v>2660</v>
      </c>
      <c r="Z147" s="72">
        <f>SUM(Z148:Z150)</f>
        <v>1900</v>
      </c>
      <c r="AA147" s="92">
        <f>AVERAGE(AA148,AA149,AA150)</f>
        <v>177.33333333333334</v>
      </c>
      <c r="AB147" s="76">
        <f>AVERAGE(AB148,AB149,AB150)</f>
        <v>126.66666666666667</v>
      </c>
      <c r="AC147" s="330">
        <f>G148+K148+O148+S148+W148</f>
        <v>4</v>
      </c>
    </row>
    <row r="148" spans="2:29" s="63" customFormat="1" ht="17.25" customHeight="1">
      <c r="B148" s="333" t="s">
        <v>172</v>
      </c>
      <c r="C148" s="334"/>
      <c r="D148" s="77">
        <v>44</v>
      </c>
      <c r="E148" s="78">
        <v>119</v>
      </c>
      <c r="F148" s="81">
        <f>D148+E148</f>
        <v>163</v>
      </c>
      <c r="G148" s="335">
        <v>1</v>
      </c>
      <c r="H148" s="336"/>
      <c r="I148" s="80">
        <v>142</v>
      </c>
      <c r="J148" s="79">
        <f>D148+I148</f>
        <v>186</v>
      </c>
      <c r="K148" s="335">
        <v>1</v>
      </c>
      <c r="L148" s="336"/>
      <c r="M148" s="80">
        <v>125</v>
      </c>
      <c r="N148" s="79">
        <f>D148+M148</f>
        <v>169</v>
      </c>
      <c r="O148" s="335">
        <v>1</v>
      </c>
      <c r="P148" s="336"/>
      <c r="Q148" s="78">
        <v>140</v>
      </c>
      <c r="R148" s="81">
        <f>D148+Q148</f>
        <v>184</v>
      </c>
      <c r="S148" s="335">
        <v>1</v>
      </c>
      <c r="T148" s="336"/>
      <c r="U148" s="78">
        <v>123</v>
      </c>
      <c r="V148" s="81">
        <f>D148+U148</f>
        <v>167</v>
      </c>
      <c r="W148" s="335">
        <v>0</v>
      </c>
      <c r="X148" s="336"/>
      <c r="Y148" s="79">
        <f>F148+J148+N148+R148+V148</f>
        <v>869</v>
      </c>
      <c r="Z148" s="80">
        <f>E148+I148+M148+Q148+U148</f>
        <v>649</v>
      </c>
      <c r="AA148" s="82">
        <f>AVERAGE(F148,J148,N148,R148,V148)</f>
        <v>173.8</v>
      </c>
      <c r="AB148" s="83">
        <f>AVERAGE(F148,J148,N148,R148,V148)-D148</f>
        <v>129.8</v>
      </c>
      <c r="AC148" s="331"/>
    </row>
    <row r="149" spans="2:29" s="63" customFormat="1" ht="17.25" customHeight="1">
      <c r="B149" s="333" t="s">
        <v>204</v>
      </c>
      <c r="C149" s="334"/>
      <c r="D149" s="77">
        <v>60</v>
      </c>
      <c r="E149" s="78">
        <v>88</v>
      </c>
      <c r="F149" s="81">
        <f>D149+E149</f>
        <v>148</v>
      </c>
      <c r="G149" s="337"/>
      <c r="H149" s="338"/>
      <c r="I149" s="80">
        <v>136</v>
      </c>
      <c r="J149" s="79">
        <f>D149+I149</f>
        <v>196</v>
      </c>
      <c r="K149" s="337"/>
      <c r="L149" s="338"/>
      <c r="M149" s="80">
        <v>107</v>
      </c>
      <c r="N149" s="79">
        <f>D149+M149</f>
        <v>167</v>
      </c>
      <c r="O149" s="337"/>
      <c r="P149" s="338"/>
      <c r="Q149" s="78">
        <v>128</v>
      </c>
      <c r="R149" s="81">
        <f>D149+Q149</f>
        <v>188</v>
      </c>
      <c r="S149" s="337"/>
      <c r="T149" s="338"/>
      <c r="U149" s="78">
        <v>121</v>
      </c>
      <c r="V149" s="81">
        <f>D149+U149</f>
        <v>181</v>
      </c>
      <c r="W149" s="337"/>
      <c r="X149" s="338"/>
      <c r="Y149" s="79">
        <f>F149+J149+N149+R149+V149</f>
        <v>880</v>
      </c>
      <c r="Z149" s="80">
        <f>E149+I149+M149+Q149+U149</f>
        <v>580</v>
      </c>
      <c r="AA149" s="82">
        <f>AVERAGE(F149,J149,N149,R149,V149)</f>
        <v>176</v>
      </c>
      <c r="AB149" s="83">
        <f>AVERAGE(F149,J149,N149,R149,V149)-D149</f>
        <v>116</v>
      </c>
      <c r="AC149" s="331"/>
    </row>
    <row r="150" spans="2:29" s="63" customFormat="1" ht="17.25" customHeight="1" thickBot="1">
      <c r="B150" s="333" t="s">
        <v>205</v>
      </c>
      <c r="C150" s="334"/>
      <c r="D150" s="84">
        <v>48</v>
      </c>
      <c r="E150" s="85">
        <v>120</v>
      </c>
      <c r="F150" s="86">
        <f>D150+E150</f>
        <v>168</v>
      </c>
      <c r="G150" s="339"/>
      <c r="H150" s="340"/>
      <c r="I150" s="87">
        <v>146</v>
      </c>
      <c r="J150" s="86">
        <f>D150+I150</f>
        <v>194</v>
      </c>
      <c r="K150" s="339"/>
      <c r="L150" s="340"/>
      <c r="M150" s="87">
        <v>154</v>
      </c>
      <c r="N150" s="86">
        <f>D150+M150</f>
        <v>202</v>
      </c>
      <c r="O150" s="339"/>
      <c r="P150" s="340"/>
      <c r="Q150" s="87">
        <v>124</v>
      </c>
      <c r="R150" s="86">
        <f>D150+Q150</f>
        <v>172</v>
      </c>
      <c r="S150" s="339"/>
      <c r="T150" s="340"/>
      <c r="U150" s="87">
        <v>127</v>
      </c>
      <c r="V150" s="86">
        <f>D150+U150</f>
        <v>175</v>
      </c>
      <c r="W150" s="339"/>
      <c r="X150" s="340"/>
      <c r="Y150" s="86">
        <f>F150+J150+N150+R150+V150</f>
        <v>911</v>
      </c>
      <c r="Z150" s="87">
        <f>E150+I150+M150+Q150+U150</f>
        <v>671</v>
      </c>
      <c r="AA150" s="88">
        <f>AVERAGE(F150,J150,N150,R150,V150)</f>
        <v>182.2</v>
      </c>
      <c r="AB150" s="89">
        <f>AVERAGE(F150,J150,N150,R150,V150)-D150</f>
        <v>134.2</v>
      </c>
      <c r="AC150" s="332"/>
    </row>
    <row r="151" spans="2:29" s="63" customFormat="1" ht="17.25" customHeight="1">
      <c r="B151" s="99"/>
      <c r="C151" s="99"/>
      <c r="D151" s="100"/>
      <c r="E151" s="101"/>
      <c r="F151" s="102"/>
      <c r="G151" s="103"/>
      <c r="H151" s="103"/>
      <c r="I151" s="101"/>
      <c r="J151" s="102"/>
      <c r="K151" s="103"/>
      <c r="L151" s="103"/>
      <c r="M151" s="101"/>
      <c r="N151" s="102"/>
      <c r="O151" s="103"/>
      <c r="P151" s="103"/>
      <c r="Q151" s="101"/>
      <c r="R151" s="102"/>
      <c r="S151" s="103"/>
      <c r="T151" s="103"/>
      <c r="U151" s="101"/>
      <c r="V151" s="102"/>
      <c r="W151" s="103"/>
      <c r="X151" s="103"/>
      <c r="Y151" s="102"/>
      <c r="Z151" s="113"/>
      <c r="AA151" s="105"/>
      <c r="AB151" s="104"/>
      <c r="AC151" s="106"/>
    </row>
    <row r="152" spans="2:29" ht="27.75" customHeight="1">
      <c r="B152" s="1"/>
      <c r="C152" s="1"/>
      <c r="D152" s="1"/>
      <c r="E152" s="42"/>
      <c r="F152" s="4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7" ht="20.25">
      <c r="B153" s="209"/>
      <c r="C153" s="210"/>
      <c r="D153" s="210"/>
      <c r="E153" s="210"/>
      <c r="F153" s="210"/>
      <c r="G153" s="211"/>
    </row>
  </sheetData>
  <mergeCells count="369">
    <mergeCell ref="B150:C150"/>
    <mergeCell ref="B146:C146"/>
    <mergeCell ref="B147:C147"/>
    <mergeCell ref="AC147:AC150"/>
    <mergeCell ref="B148:C148"/>
    <mergeCell ref="G148:H150"/>
    <mergeCell ref="K148:L150"/>
    <mergeCell ref="O148:P150"/>
    <mergeCell ref="S148:T150"/>
    <mergeCell ref="W148:X150"/>
    <mergeCell ref="B149:C149"/>
    <mergeCell ref="B142:C142"/>
    <mergeCell ref="B143:C143"/>
    <mergeCell ref="AC143:AC146"/>
    <mergeCell ref="B144:C144"/>
    <mergeCell ref="G144:H146"/>
    <mergeCell ref="K144:L146"/>
    <mergeCell ref="O144:P146"/>
    <mergeCell ref="S144:T146"/>
    <mergeCell ref="W144:X146"/>
    <mergeCell ref="B145:C145"/>
    <mergeCell ref="B138:C138"/>
    <mergeCell ref="B139:C139"/>
    <mergeCell ref="AC139:AC142"/>
    <mergeCell ref="B140:C140"/>
    <mergeCell ref="G140:H142"/>
    <mergeCell ref="K140:L142"/>
    <mergeCell ref="O140:P142"/>
    <mergeCell ref="S140:T142"/>
    <mergeCell ref="W140:X142"/>
    <mergeCell ref="B141:C141"/>
    <mergeCell ref="B134:C134"/>
    <mergeCell ref="B135:C135"/>
    <mergeCell ref="AC135:AC138"/>
    <mergeCell ref="B136:C136"/>
    <mergeCell ref="G136:H138"/>
    <mergeCell ref="K136:L138"/>
    <mergeCell ref="O136:P138"/>
    <mergeCell ref="S136:T138"/>
    <mergeCell ref="W136:X138"/>
    <mergeCell ref="B137:C137"/>
    <mergeCell ref="B129:C129"/>
    <mergeCell ref="B130:C130"/>
    <mergeCell ref="B131:C131"/>
    <mergeCell ref="B133:C133"/>
    <mergeCell ref="AC131:AC134"/>
    <mergeCell ref="G132:H134"/>
    <mergeCell ref="K132:L134"/>
    <mergeCell ref="O132:P134"/>
    <mergeCell ref="S132:T134"/>
    <mergeCell ref="W132:X134"/>
    <mergeCell ref="S126:T126"/>
    <mergeCell ref="W126:X126"/>
    <mergeCell ref="B127:C127"/>
    <mergeCell ref="AC127:AC130"/>
    <mergeCell ref="B128:C128"/>
    <mergeCell ref="G128:H130"/>
    <mergeCell ref="K128:L130"/>
    <mergeCell ref="O128:P130"/>
    <mergeCell ref="S128:T130"/>
    <mergeCell ref="W128:X130"/>
    <mergeCell ref="B126:C126"/>
    <mergeCell ref="G126:H126"/>
    <mergeCell ref="K126:L126"/>
    <mergeCell ref="O126:P126"/>
    <mergeCell ref="F123:R124"/>
    <mergeCell ref="W123:Z124"/>
    <mergeCell ref="B125:C125"/>
    <mergeCell ref="G125:H125"/>
    <mergeCell ref="K125:L125"/>
    <mergeCell ref="O125:P125"/>
    <mergeCell ref="S125:T125"/>
    <mergeCell ref="W125:X125"/>
    <mergeCell ref="B117:C117"/>
    <mergeCell ref="AC117:AC120"/>
    <mergeCell ref="B118:C118"/>
    <mergeCell ref="G118:H120"/>
    <mergeCell ref="K118:L120"/>
    <mergeCell ref="O118:P120"/>
    <mergeCell ref="S118:T120"/>
    <mergeCell ref="W118:X120"/>
    <mergeCell ref="B119:C119"/>
    <mergeCell ref="B120:C120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15:C115"/>
    <mergeCell ref="B116:C116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107:C107"/>
    <mergeCell ref="B108:C108"/>
    <mergeCell ref="W102:X104"/>
    <mergeCell ref="B103:C103"/>
    <mergeCell ref="AE103:AF103"/>
    <mergeCell ref="B104:C104"/>
    <mergeCell ref="B99:C99"/>
    <mergeCell ref="AE99:AF99"/>
    <mergeCell ref="B100:C100"/>
    <mergeCell ref="B101:C101"/>
    <mergeCell ref="AC101:AC104"/>
    <mergeCell ref="B102:C102"/>
    <mergeCell ref="G102:H104"/>
    <mergeCell ref="K102:L104"/>
    <mergeCell ref="O102:P104"/>
    <mergeCell ref="S102:T104"/>
    <mergeCell ref="S96:T96"/>
    <mergeCell ref="W96:X96"/>
    <mergeCell ref="B97:C97"/>
    <mergeCell ref="AC97:AC100"/>
    <mergeCell ref="B98:C98"/>
    <mergeCell ref="G98:H100"/>
    <mergeCell ref="K98:L100"/>
    <mergeCell ref="O98:P100"/>
    <mergeCell ref="S98:T100"/>
    <mergeCell ref="W98:X100"/>
    <mergeCell ref="B96:C96"/>
    <mergeCell ref="G96:H96"/>
    <mergeCell ref="K96:L96"/>
    <mergeCell ref="O96:P96"/>
    <mergeCell ref="F93:R94"/>
    <mergeCell ref="W93:Z94"/>
    <mergeCell ref="B95:C95"/>
    <mergeCell ref="G95:H95"/>
    <mergeCell ref="K95:L95"/>
    <mergeCell ref="O95:P95"/>
    <mergeCell ref="S95:T95"/>
    <mergeCell ref="W95:X95"/>
    <mergeCell ref="B87:C87"/>
    <mergeCell ref="AC87:AC90"/>
    <mergeCell ref="B88:C88"/>
    <mergeCell ref="G88:H90"/>
    <mergeCell ref="K88:L90"/>
    <mergeCell ref="O88:P90"/>
    <mergeCell ref="S88:T90"/>
    <mergeCell ref="W88:X90"/>
    <mergeCell ref="B89:C89"/>
    <mergeCell ref="B90:C90"/>
    <mergeCell ref="W84:X86"/>
    <mergeCell ref="AF84:AG84"/>
    <mergeCell ref="B85:C85"/>
    <mergeCell ref="B86:C86"/>
    <mergeCell ref="B82:C82"/>
    <mergeCell ref="AF82:AG82"/>
    <mergeCell ref="B83:C83"/>
    <mergeCell ref="AC83:AC86"/>
    <mergeCell ref="AF83:AG83"/>
    <mergeCell ref="B84:C84"/>
    <mergeCell ref="G84:H86"/>
    <mergeCell ref="K84:L86"/>
    <mergeCell ref="O84:P86"/>
    <mergeCell ref="S84:T86"/>
    <mergeCell ref="B77:C77"/>
    <mergeCell ref="B78:C78"/>
    <mergeCell ref="B79:C79"/>
    <mergeCell ref="AC79:AC82"/>
    <mergeCell ref="G80:H82"/>
    <mergeCell ref="K80:L82"/>
    <mergeCell ref="O80:P82"/>
    <mergeCell ref="S80:T82"/>
    <mergeCell ref="W80:X82"/>
    <mergeCell ref="B81:C81"/>
    <mergeCell ref="B73:C73"/>
    <mergeCell ref="B74:C74"/>
    <mergeCell ref="B75:C75"/>
    <mergeCell ref="AC75:AC78"/>
    <mergeCell ref="B76:C76"/>
    <mergeCell ref="G76:H78"/>
    <mergeCell ref="K76:L78"/>
    <mergeCell ref="O76:P78"/>
    <mergeCell ref="S76:T78"/>
    <mergeCell ref="W76:X78"/>
    <mergeCell ref="B69:C69"/>
    <mergeCell ref="B70:C70"/>
    <mergeCell ref="B71:C71"/>
    <mergeCell ref="AC71:AC74"/>
    <mergeCell ref="B72:C72"/>
    <mergeCell ref="G72:H74"/>
    <mergeCell ref="K72:L74"/>
    <mergeCell ref="O72:P74"/>
    <mergeCell ref="S72:T74"/>
    <mergeCell ref="W72:X74"/>
    <mergeCell ref="S66:T66"/>
    <mergeCell ref="W66:X66"/>
    <mergeCell ref="B67:C67"/>
    <mergeCell ref="AC67:AC70"/>
    <mergeCell ref="B68:C68"/>
    <mergeCell ref="G68:H70"/>
    <mergeCell ref="K68:L70"/>
    <mergeCell ref="O68:P70"/>
    <mergeCell ref="S68:T70"/>
    <mergeCell ref="W68:X70"/>
    <mergeCell ref="B66:C66"/>
    <mergeCell ref="G66:H66"/>
    <mergeCell ref="K66:L66"/>
    <mergeCell ref="O66:P66"/>
    <mergeCell ref="F63:R64"/>
    <mergeCell ref="W63:Z64"/>
    <mergeCell ref="B65:C65"/>
    <mergeCell ref="G65:H65"/>
    <mergeCell ref="K65:L65"/>
    <mergeCell ref="O65:P65"/>
    <mergeCell ref="S65:T65"/>
    <mergeCell ref="W65:X65"/>
    <mergeCell ref="B57:C57"/>
    <mergeCell ref="AC57:AC60"/>
    <mergeCell ref="B58:C58"/>
    <mergeCell ref="G58:H60"/>
    <mergeCell ref="K58:L60"/>
    <mergeCell ref="O58:P60"/>
    <mergeCell ref="S58:T60"/>
    <mergeCell ref="W58:X60"/>
    <mergeCell ref="B59:C59"/>
    <mergeCell ref="B60:C60"/>
    <mergeCell ref="B53:C53"/>
    <mergeCell ref="AC53:AC56"/>
    <mergeCell ref="G54:H56"/>
    <mergeCell ref="K54:L56"/>
    <mergeCell ref="O54:P56"/>
    <mergeCell ref="S54:T56"/>
    <mergeCell ref="W54:X56"/>
    <mergeCell ref="B55:C55"/>
    <mergeCell ref="B56:C56"/>
    <mergeCell ref="B48:C48"/>
    <mergeCell ref="B49:C49"/>
    <mergeCell ref="AC49:AC52"/>
    <mergeCell ref="G50:H52"/>
    <mergeCell ref="K50:L52"/>
    <mergeCell ref="O50:P52"/>
    <mergeCell ref="S50:T52"/>
    <mergeCell ref="W50:X52"/>
    <mergeCell ref="B51:C51"/>
    <mergeCell ref="B52:C52"/>
    <mergeCell ref="B43:C43"/>
    <mergeCell ref="B44:C44"/>
    <mergeCell ref="B45:C45"/>
    <mergeCell ref="AC45:AC48"/>
    <mergeCell ref="G46:H48"/>
    <mergeCell ref="K46:L48"/>
    <mergeCell ref="O46:P48"/>
    <mergeCell ref="S46:T48"/>
    <mergeCell ref="W46:X48"/>
    <mergeCell ref="B47:C47"/>
    <mergeCell ref="B39:C39"/>
    <mergeCell ref="B40:C40"/>
    <mergeCell ref="B41:C41"/>
    <mergeCell ref="AC41:AC44"/>
    <mergeCell ref="B42:C42"/>
    <mergeCell ref="G42:H44"/>
    <mergeCell ref="K42:L44"/>
    <mergeCell ref="O42:P44"/>
    <mergeCell ref="S42:T44"/>
    <mergeCell ref="W42:X44"/>
    <mergeCell ref="S36:T36"/>
    <mergeCell ref="W36:X36"/>
    <mergeCell ref="B37:C37"/>
    <mergeCell ref="AC37:AC40"/>
    <mergeCell ref="B38:C38"/>
    <mergeCell ref="G38:H40"/>
    <mergeCell ref="K38:L40"/>
    <mergeCell ref="O38:P40"/>
    <mergeCell ref="S38:T40"/>
    <mergeCell ref="W38:X40"/>
    <mergeCell ref="B36:C36"/>
    <mergeCell ref="G36:H36"/>
    <mergeCell ref="K36:L36"/>
    <mergeCell ref="O36:P36"/>
    <mergeCell ref="F33:R34"/>
    <mergeCell ref="W33:Z34"/>
    <mergeCell ref="B35:C35"/>
    <mergeCell ref="G35:H35"/>
    <mergeCell ref="K35:L35"/>
    <mergeCell ref="O35:P35"/>
    <mergeCell ref="S35:T35"/>
    <mergeCell ref="W35:X35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AC23:AC26"/>
    <mergeCell ref="G24:H26"/>
    <mergeCell ref="K24:L26"/>
    <mergeCell ref="O24:P26"/>
    <mergeCell ref="S24:T26"/>
    <mergeCell ref="W24:X26"/>
    <mergeCell ref="AC19:AC22"/>
    <mergeCell ref="B20:C20"/>
    <mergeCell ref="G20:H22"/>
    <mergeCell ref="K20:L22"/>
    <mergeCell ref="O20:P22"/>
    <mergeCell ref="S20:T22"/>
    <mergeCell ref="W20:X22"/>
    <mergeCell ref="B22:C22"/>
    <mergeCell ref="AC15:AC18"/>
    <mergeCell ref="B16:C16"/>
    <mergeCell ref="G16:H18"/>
    <mergeCell ref="K16:L18"/>
    <mergeCell ref="O16:P18"/>
    <mergeCell ref="S16:T18"/>
    <mergeCell ref="W16:X18"/>
    <mergeCell ref="B18:C18"/>
    <mergeCell ref="B10:C10"/>
    <mergeCell ref="B11:C11"/>
    <mergeCell ref="AC11:AC14"/>
    <mergeCell ref="G12:H14"/>
    <mergeCell ref="K12:L14"/>
    <mergeCell ref="O12:P14"/>
    <mergeCell ref="S12:T14"/>
    <mergeCell ref="W12:X14"/>
    <mergeCell ref="B13:C13"/>
    <mergeCell ref="B14:C14"/>
    <mergeCell ref="S6:T6"/>
    <mergeCell ref="W6:X6"/>
    <mergeCell ref="B7:C7"/>
    <mergeCell ref="AC7:AC10"/>
    <mergeCell ref="G8:H10"/>
    <mergeCell ref="K8:L10"/>
    <mergeCell ref="O8:P10"/>
    <mergeCell ref="S8:T10"/>
    <mergeCell ref="W8:X10"/>
    <mergeCell ref="B9:C9"/>
    <mergeCell ref="B6:C6"/>
    <mergeCell ref="G6:H6"/>
    <mergeCell ref="K6:L6"/>
    <mergeCell ref="O6:P6"/>
    <mergeCell ref="F3:R4"/>
    <mergeCell ref="W3:Z4"/>
    <mergeCell ref="B5:C5"/>
    <mergeCell ref="G5:H5"/>
    <mergeCell ref="K5:L5"/>
    <mergeCell ref="O5:P5"/>
    <mergeCell ref="S5:T5"/>
    <mergeCell ref="W5:X5"/>
    <mergeCell ref="B80:C80"/>
    <mergeCell ref="B50:C50"/>
    <mergeCell ref="B21:C21"/>
    <mergeCell ref="B12:C12"/>
    <mergeCell ref="B15:C15"/>
    <mergeCell ref="B19:C19"/>
    <mergeCell ref="B23:C23"/>
    <mergeCell ref="B25:C25"/>
    <mergeCell ref="B26:C26"/>
    <mergeCell ref="B27:C27"/>
  </mergeCells>
  <conditionalFormatting sqref="M140:N142 W106 I128:I130 J128:K128 M110:N112 U20:V22 U16:V18 U12:V14 D98:E100 F98:G98 I98:I100 J98:K98 M98:M100 N98:O98 Q98:Q100 R98:S98 Q102:R104 Q110:R112 E128:E130 Q136:R138 M118:N121 S102 W114 R99:R100 Q114:R116 Q106:R108 Z118:AA121 N99:N100 G114 Z114:AA116 Z110:AA112 Z102:AA104 S114 Z106:AA108 O114 Z98:AA100 K114 G102 G106 F99:F100 U132:V134 I102:J104 I110:J112 U136:V138 Q144:R146 Q132:R134 W102 I114:J116 U144:V146 O102 D102:F104 K101:K102 Q140:R142 M144:N146 I118:J121 S106 D118:F121 O106 D114:F116 K106 Q148:R151 I140:J142 W110 M114:N116 S110 U148:V151 O110 K118 K110 F111:F112 R129:R130 W118 M102:N104 S118 I106:J108 O118 U140:V142 V129:V130 G118 D128:D129 W144 Z148:AA151 M132:N134 G140 G144 Z144:AA146 Z140:AA142 Z132:AA134 S144 Z136:AA138 Z128:AA130 K144 G132 G136 F129:F130 O132 I132:J134 M148:N151 O144 D136:F138 W132 I144:J146 S132 N128:O128 D140:F142 K131:K132 F128:G128 W136 I148:J151 S136 O148 D144:F146 K136 M128:M130 W140 N129:N130 S140 J129:J130 U24:V26 K140 D148:F151 W148 M136:N138 S148 I136:J138 O136 K148 D132:F134 Q128:Q130 G148 R128:S128 U128:U130 V128:W128 V9:V10 M80:N82 R13:R14 M28:N31 D106:F108 W46 V98:W98 I68:I70 J68:K68 M46:N48 V39:V40 R25:R26 D84:F86 U110:V112 U106:V108 U102:V104 D8:E10 F8:G8 I8:I10 J8:K8 M8:M10 N8:O8 Q8:Q10 R8:S8 U8:U10 V8:W8 D38:E40 U76:V78 I38:I40 J38:K38 M38:M40 N38:O38 Q38:Q40 R38:S38 Q42:R44 Q46:R48 E68:E70 I28:J31 M24:N26 Q20:R22 I24:J26 W24 Z28:AA31 M12:N14 G20 Z24:AA26 Z20:AA22 Z12:AA14 Z16:AA18 O24 Z8:AA10 K24 G12 G16 Q76:R78 U42:V44 U28:V31 I12:J14 D16:F18 U54:V56 Q54:R56 M58:N61 W12 J17:J18 Q16:R18 O12 U58:V61 K11:K12 R39:R40 M50:N52 W16 Q28:R31 S16 D24:F26 O16 F9:F10 Z50:AA52 W20 N9:N10 S20 D28:F31 O20 D12:F14 K20 Q58:R61 Q50:R52 W28 M20:N22 S28 J9:J10 O28 D20:F22 K28 U46:V48 G28 M16:N18 W54 Z58:AA61 N39:N40 G50 G54 Z54:AA56 U50:V52 Z42:AA44 S54 Z46:AA48 O54 Z38:AA40 K54 G42 G46 F38:G38 D58:F61 I42:J44 I50:J52 U80:V82 U84:V86 Q84:R86 Q72:R74 W42 I54:J56 S42 U72:V74 O42 F39:F40 K41:K42 Q80:R82 M84:N86 I58:J61 S46 D54:F56 O46 D42:F44 K46 Q88:R91 I80:J82 W50 M54:N56 S50 J39:J40 O50 D46:F48 K50 V69:V70 R69:R70 W58 M42:N44 S58 I46:J48 O58 D50:F52 K58 U88:V91 G24 G58 D68:D69 W84 Z88:AA91 M72:N74 G80 G84 Z84:AA86 Z80:AA82 Z72:AA74 S84 Z76:AA78 Z68:AA70 K84 G72 G76 U114:V116 O72 I72:J74 M88:N91 O84 F69:F70 W72 I84:J86 S72 N68:O68 D72:F74 K71:K72 F68:G68 W76 I88:J91 S76 O88 D76:F78 K76 M68:M70 W80 N69:N70 S80 J69:J70 D88:F91 K80 V99:V100 D80:F82 W88 M76:N78 S88 I76:J78 O76 K88 U118:V121 Q68:Q70 G88 R68:S68 U68:U70 V68:W68 R9:R10 O140 D110:E112 F110:G110 J99:J100 M106:N108 Q118:R121 U98:U100 O80 U38:U40 V38:W38 Q12:Q14 R12:S12 I16:I18 J16:K16 Q24:Q26 R24:S24 I20:J22">
    <cfRule type="cellIs" priority="1" dxfId="4" operator="between" stopIfTrue="1">
      <formula>200</formula>
      <formula>300</formula>
    </cfRule>
  </conditionalFormatting>
  <conditionalFormatting sqref="AB125:AB151 AB95:AB121 AB65:AB91 AB5:AB31 AB35:AB61">
    <cfRule type="cellIs" priority="2" dxfId="3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G153"/>
  <sheetViews>
    <sheetView zoomScale="67" zoomScaleNormal="67" workbookViewId="0" topLeftCell="A1">
      <selection activeCell="D6" sqref="D6"/>
    </sheetView>
  </sheetViews>
  <sheetFormatPr defaultColWidth="9.140625" defaultRowHeight="12.75"/>
  <cols>
    <col min="1" max="1" width="3.57421875" style="40" customWidth="1"/>
    <col min="2" max="2" width="18.421875" style="40" customWidth="1"/>
    <col min="3" max="3" width="11.57421875" style="40" customWidth="1"/>
    <col min="4" max="4" width="7.57421875" style="40" customWidth="1"/>
    <col min="5" max="5" width="7.00390625" style="125" hidden="1" customWidth="1"/>
    <col min="6" max="6" width="8.00390625" style="126" customWidth="1"/>
    <col min="7" max="7" width="7.7109375" style="40" customWidth="1"/>
    <col min="8" max="8" width="8.421875" style="40" customWidth="1"/>
    <col min="9" max="9" width="7.140625" style="40" hidden="1" customWidth="1"/>
    <col min="10" max="11" width="7.7109375" style="40" customWidth="1"/>
    <col min="12" max="12" width="8.7109375" style="40" customWidth="1"/>
    <col min="13" max="13" width="7.00390625" style="40" hidden="1" customWidth="1"/>
    <col min="14" max="15" width="7.7109375" style="40" customWidth="1"/>
    <col min="16" max="16" width="8.28125" style="40" customWidth="1"/>
    <col min="17" max="17" width="7.00390625" style="40" hidden="1" customWidth="1"/>
    <col min="18" max="19" width="7.7109375" style="40" customWidth="1"/>
    <col min="20" max="20" width="8.28125" style="40" customWidth="1"/>
    <col min="21" max="21" width="7.00390625" style="40" hidden="1" customWidth="1"/>
    <col min="22" max="23" width="7.7109375" style="40" customWidth="1"/>
    <col min="24" max="24" width="8.28125" style="40" customWidth="1"/>
    <col min="25" max="25" width="10.7109375" style="40" customWidth="1"/>
    <col min="26" max="26" width="10.421875" style="40" customWidth="1"/>
    <col min="27" max="28" width="10.8515625" style="40" customWidth="1"/>
    <col min="29" max="29" width="10.28125" style="40" customWidth="1"/>
    <col min="30" max="16384" width="9.140625" style="40" customWidth="1"/>
  </cols>
  <sheetData>
    <row r="1" spans="2:29" ht="17.25" customHeight="1">
      <c r="B1" s="41"/>
      <c r="C1" s="41"/>
      <c r="D1" s="41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8.75" customHeight="1">
      <c r="B2" s="1"/>
      <c r="C2" s="1"/>
      <c r="D2" s="1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7.25" customHeight="1">
      <c r="B3" s="233"/>
      <c r="C3" s="1"/>
      <c r="D3" s="1"/>
      <c r="E3" s="42"/>
      <c r="F3" s="358" t="s">
        <v>261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1"/>
      <c r="T3" s="1"/>
      <c r="U3" s="1"/>
      <c r="V3" s="1"/>
      <c r="W3" s="359" t="s">
        <v>59</v>
      </c>
      <c r="X3" s="359"/>
      <c r="Y3" s="359"/>
      <c r="Z3" s="359"/>
      <c r="AA3" s="1"/>
      <c r="AB3" s="1"/>
      <c r="AC3" s="1"/>
    </row>
    <row r="4" spans="2:29" ht="27" customHeight="1" thickBot="1">
      <c r="B4" s="233"/>
      <c r="C4" s="1"/>
      <c r="D4" s="1"/>
      <c r="E4" s="42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1"/>
      <c r="T4" s="1"/>
      <c r="U4" s="1"/>
      <c r="V4" s="1"/>
      <c r="W4" s="360"/>
      <c r="X4" s="360"/>
      <c r="Y4" s="360"/>
      <c r="Z4" s="360"/>
      <c r="AA4" s="1"/>
      <c r="AB4" s="1"/>
      <c r="AC4" s="1"/>
    </row>
    <row r="5" spans="2:29" s="44" customFormat="1" ht="17.25" customHeight="1">
      <c r="B5" s="367" t="s">
        <v>1</v>
      </c>
      <c r="C5" s="368"/>
      <c r="D5" s="107" t="s">
        <v>31</v>
      </c>
      <c r="E5" s="45"/>
      <c r="F5" s="46" t="s">
        <v>35</v>
      </c>
      <c r="G5" s="369" t="s">
        <v>36</v>
      </c>
      <c r="H5" s="370"/>
      <c r="I5" s="47"/>
      <c r="J5" s="46" t="s">
        <v>37</v>
      </c>
      <c r="K5" s="369" t="s">
        <v>36</v>
      </c>
      <c r="L5" s="370"/>
      <c r="M5" s="48"/>
      <c r="N5" s="46" t="s">
        <v>38</v>
      </c>
      <c r="O5" s="369" t="s">
        <v>36</v>
      </c>
      <c r="P5" s="370"/>
      <c r="Q5" s="48"/>
      <c r="R5" s="46" t="s">
        <v>39</v>
      </c>
      <c r="S5" s="369" t="s">
        <v>36</v>
      </c>
      <c r="T5" s="370"/>
      <c r="U5" s="49"/>
      <c r="V5" s="46" t="s">
        <v>40</v>
      </c>
      <c r="W5" s="369" t="s">
        <v>36</v>
      </c>
      <c r="X5" s="370"/>
      <c r="Y5" s="46" t="s">
        <v>41</v>
      </c>
      <c r="Z5" s="50"/>
      <c r="AA5" s="108" t="s">
        <v>42</v>
      </c>
      <c r="AB5" s="52" t="s">
        <v>43</v>
      </c>
      <c r="AC5" s="53" t="s">
        <v>41</v>
      </c>
    </row>
    <row r="6" spans="2:29" s="44" customFormat="1" ht="17.25" customHeight="1" thickBot="1">
      <c r="B6" s="365" t="s">
        <v>44</v>
      </c>
      <c r="C6" s="366"/>
      <c r="D6" s="109"/>
      <c r="E6" s="54"/>
      <c r="F6" s="55" t="s">
        <v>45</v>
      </c>
      <c r="G6" s="363" t="s">
        <v>46</v>
      </c>
      <c r="H6" s="364"/>
      <c r="I6" s="56"/>
      <c r="J6" s="55" t="s">
        <v>45</v>
      </c>
      <c r="K6" s="363" t="s">
        <v>46</v>
      </c>
      <c r="L6" s="364"/>
      <c r="M6" s="55"/>
      <c r="N6" s="55" t="s">
        <v>45</v>
      </c>
      <c r="O6" s="363" t="s">
        <v>46</v>
      </c>
      <c r="P6" s="364"/>
      <c r="Q6" s="55"/>
      <c r="R6" s="55" t="s">
        <v>45</v>
      </c>
      <c r="S6" s="363" t="s">
        <v>46</v>
      </c>
      <c r="T6" s="364"/>
      <c r="U6" s="57"/>
      <c r="V6" s="55" t="s">
        <v>45</v>
      </c>
      <c r="W6" s="363" t="s">
        <v>46</v>
      </c>
      <c r="X6" s="364"/>
      <c r="Y6" s="58" t="s">
        <v>45</v>
      </c>
      <c r="Z6" s="59" t="s">
        <v>47</v>
      </c>
      <c r="AA6" s="60" t="s">
        <v>48</v>
      </c>
      <c r="AB6" s="61" t="s">
        <v>49</v>
      </c>
      <c r="AC6" s="62" t="s">
        <v>50</v>
      </c>
    </row>
    <row r="7" spans="2:29" s="63" customFormat="1" ht="49.5" customHeight="1">
      <c r="B7" s="343" t="s">
        <v>65</v>
      </c>
      <c r="C7" s="323"/>
      <c r="D7" s="90">
        <f>SUM(D8:D10)</f>
        <v>47</v>
      </c>
      <c r="E7" s="65">
        <f>SUM(E8:E10)</f>
        <v>478</v>
      </c>
      <c r="F7" s="66">
        <f>SUM(F8:F10)</f>
        <v>525</v>
      </c>
      <c r="G7" s="67">
        <f>F27</f>
        <v>562</v>
      </c>
      <c r="H7" s="68" t="str">
        <f>B27</f>
        <v>Würth</v>
      </c>
      <c r="I7" s="69">
        <f>SUM(I8:I10)</f>
        <v>392</v>
      </c>
      <c r="J7" s="70">
        <f>SUM(J8:J10)</f>
        <v>439</v>
      </c>
      <c r="K7" s="70">
        <f>J23</f>
        <v>573</v>
      </c>
      <c r="L7" s="71" t="str">
        <f>B23</f>
        <v>Toode</v>
      </c>
      <c r="M7" s="72">
        <f>SUM(M8:M10)</f>
        <v>541</v>
      </c>
      <c r="N7" s="67">
        <f>SUM(N8:N10)</f>
        <v>588</v>
      </c>
      <c r="O7" s="67">
        <f>N19</f>
        <v>594</v>
      </c>
      <c r="P7" s="68" t="str">
        <f>B19</f>
        <v>Wiru Auto</v>
      </c>
      <c r="Q7" s="73">
        <f>SUM(Q8:Q10)</f>
        <v>399</v>
      </c>
      <c r="R7" s="67">
        <f>SUM(R8:R10)</f>
        <v>446</v>
      </c>
      <c r="S7" s="67">
        <f>R15</f>
        <v>557</v>
      </c>
      <c r="T7" s="68" t="str">
        <f>B15</f>
        <v>O Kõrts</v>
      </c>
      <c r="U7" s="73">
        <f>SUM(U8:U10)</f>
        <v>531</v>
      </c>
      <c r="V7" s="67">
        <f>SUM(V8:V10)</f>
        <v>578</v>
      </c>
      <c r="W7" s="67">
        <f>V11</f>
        <v>551</v>
      </c>
      <c r="X7" s="68" t="str">
        <f>B11</f>
        <v>Kunda Trans</v>
      </c>
      <c r="Y7" s="74">
        <f aca="true" t="shared" si="0" ref="Y7:Y27">F7+J7+N7+R7+V7</f>
        <v>2576</v>
      </c>
      <c r="Z7" s="72">
        <f>SUM(Z8:Z10)</f>
        <v>2341</v>
      </c>
      <c r="AA7" s="75">
        <f>AVERAGE(AA8,AA9,AA10)</f>
        <v>171.73333333333335</v>
      </c>
      <c r="AB7" s="76">
        <f>AVERAGE(AB8,AB9,AB10)</f>
        <v>156.06666666666666</v>
      </c>
      <c r="AC7" s="330">
        <f>G8+K8+O8+S8+W8</f>
        <v>1</v>
      </c>
    </row>
    <row r="8" spans="2:29" s="63" customFormat="1" ht="17.25" customHeight="1">
      <c r="B8" s="96" t="s">
        <v>97</v>
      </c>
      <c r="C8" s="97"/>
      <c r="D8" s="77">
        <v>0</v>
      </c>
      <c r="E8" s="78">
        <v>185</v>
      </c>
      <c r="F8" s="81">
        <f>D8+E8</f>
        <v>185</v>
      </c>
      <c r="G8" s="335">
        <v>0</v>
      </c>
      <c r="H8" s="336"/>
      <c r="I8" s="80">
        <v>123</v>
      </c>
      <c r="J8" s="79">
        <f>D8+I8</f>
        <v>123</v>
      </c>
      <c r="K8" s="335">
        <v>0</v>
      </c>
      <c r="L8" s="336"/>
      <c r="M8" s="80">
        <v>201</v>
      </c>
      <c r="N8" s="79">
        <f>D8+M8</f>
        <v>201</v>
      </c>
      <c r="O8" s="335">
        <v>0</v>
      </c>
      <c r="P8" s="336"/>
      <c r="Q8" s="80">
        <v>174</v>
      </c>
      <c r="R8" s="81">
        <f>D8+Q8</f>
        <v>174</v>
      </c>
      <c r="S8" s="335">
        <v>0</v>
      </c>
      <c r="T8" s="336"/>
      <c r="U8" s="78">
        <v>207</v>
      </c>
      <c r="V8" s="81">
        <f>D8+U8</f>
        <v>207</v>
      </c>
      <c r="W8" s="335">
        <v>1</v>
      </c>
      <c r="X8" s="336"/>
      <c r="Y8" s="79">
        <f t="shared" si="0"/>
        <v>890</v>
      </c>
      <c r="Z8" s="80">
        <f>E8+I8+M8+Q8+U8</f>
        <v>890</v>
      </c>
      <c r="AA8" s="82">
        <f>AVERAGE(F8,J8,N8,R8,V8)</f>
        <v>178</v>
      </c>
      <c r="AB8" s="83">
        <f>AVERAGE(F8,J8,N8,R8,V8)-D8</f>
        <v>178</v>
      </c>
      <c r="AC8" s="331"/>
    </row>
    <row r="9" spans="2:29" s="63" customFormat="1" ht="17.25" customHeight="1">
      <c r="B9" s="333" t="s">
        <v>98</v>
      </c>
      <c r="C9" s="334"/>
      <c r="D9" s="77">
        <v>38</v>
      </c>
      <c r="E9" s="78">
        <v>124</v>
      </c>
      <c r="F9" s="81">
        <f>D9+E9</f>
        <v>162</v>
      </c>
      <c r="G9" s="337"/>
      <c r="H9" s="338"/>
      <c r="I9" s="80">
        <v>132</v>
      </c>
      <c r="J9" s="79">
        <f>D9+I9</f>
        <v>170</v>
      </c>
      <c r="K9" s="337"/>
      <c r="L9" s="338"/>
      <c r="M9" s="80">
        <v>180</v>
      </c>
      <c r="N9" s="79">
        <f>D9+M9</f>
        <v>218</v>
      </c>
      <c r="O9" s="337"/>
      <c r="P9" s="338"/>
      <c r="Q9" s="78">
        <v>100</v>
      </c>
      <c r="R9" s="81">
        <f>D9+Q9</f>
        <v>138</v>
      </c>
      <c r="S9" s="337"/>
      <c r="T9" s="338"/>
      <c r="U9" s="78">
        <v>164</v>
      </c>
      <c r="V9" s="81">
        <f>D9+U9</f>
        <v>202</v>
      </c>
      <c r="W9" s="337"/>
      <c r="X9" s="338"/>
      <c r="Y9" s="79">
        <f t="shared" si="0"/>
        <v>890</v>
      </c>
      <c r="Z9" s="80">
        <f>E9+I9+M9+Q9+U9</f>
        <v>700</v>
      </c>
      <c r="AA9" s="82">
        <f>AVERAGE(F9,J9,N9,R9,V9)</f>
        <v>178</v>
      </c>
      <c r="AB9" s="83">
        <f>AVERAGE(F9,J9,N9,R9,V9)-D9</f>
        <v>140</v>
      </c>
      <c r="AC9" s="331"/>
    </row>
    <row r="10" spans="2:29" s="63" customFormat="1" ht="17.25" customHeight="1" thickBot="1">
      <c r="B10" s="341" t="s">
        <v>105</v>
      </c>
      <c r="C10" s="342"/>
      <c r="D10" s="84">
        <v>9</v>
      </c>
      <c r="E10" s="85">
        <v>169</v>
      </c>
      <c r="F10" s="81">
        <f>D10+E10</f>
        <v>178</v>
      </c>
      <c r="G10" s="339"/>
      <c r="H10" s="340"/>
      <c r="I10" s="87">
        <v>137</v>
      </c>
      <c r="J10" s="79">
        <f>D10+I10</f>
        <v>146</v>
      </c>
      <c r="K10" s="339"/>
      <c r="L10" s="340"/>
      <c r="M10" s="80">
        <v>160</v>
      </c>
      <c r="N10" s="79">
        <f>D10+M10</f>
        <v>169</v>
      </c>
      <c r="O10" s="339"/>
      <c r="P10" s="340"/>
      <c r="Q10" s="78">
        <v>125</v>
      </c>
      <c r="R10" s="86">
        <f>D10+Q10</f>
        <v>134</v>
      </c>
      <c r="S10" s="339"/>
      <c r="T10" s="340"/>
      <c r="U10" s="78">
        <v>160</v>
      </c>
      <c r="V10" s="81">
        <f>D10+U10</f>
        <v>169</v>
      </c>
      <c r="W10" s="339"/>
      <c r="X10" s="340"/>
      <c r="Y10" s="86">
        <f t="shared" si="0"/>
        <v>796</v>
      </c>
      <c r="Z10" s="87">
        <f>E10+I10+M10+Q10+U10</f>
        <v>751</v>
      </c>
      <c r="AA10" s="88">
        <f>AVERAGE(F10,J10,N10,R10,V10)</f>
        <v>159.2</v>
      </c>
      <c r="AB10" s="89">
        <f>AVERAGE(F10,J10,N10,R10,V10)-D10</f>
        <v>150.2</v>
      </c>
      <c r="AC10" s="332"/>
    </row>
    <row r="11" spans="2:29" s="63" customFormat="1" ht="49.5" customHeight="1">
      <c r="B11" s="343" t="s">
        <v>78</v>
      </c>
      <c r="C11" s="323"/>
      <c r="D11" s="64">
        <f>SUM(D12:D14)</f>
        <v>37</v>
      </c>
      <c r="E11" s="110">
        <f>SUM(E12:E14)</f>
        <v>579</v>
      </c>
      <c r="F11" s="93">
        <f>SUM(F12:F14)</f>
        <v>616</v>
      </c>
      <c r="G11" s="93">
        <f>F23</f>
        <v>494</v>
      </c>
      <c r="H11" s="71" t="str">
        <f>B23</f>
        <v>Toode</v>
      </c>
      <c r="I11" s="65">
        <f>SUM(I12:I14)</f>
        <v>514</v>
      </c>
      <c r="J11" s="93">
        <f>SUM(J12:J14)</f>
        <v>551</v>
      </c>
      <c r="K11" s="93">
        <f>J19</f>
        <v>516</v>
      </c>
      <c r="L11" s="71" t="str">
        <f>B19</f>
        <v>Wiru Auto</v>
      </c>
      <c r="M11" s="72">
        <f>SUM(M12:M14)</f>
        <v>548</v>
      </c>
      <c r="N11" s="94">
        <f>SUM(N12:N14)</f>
        <v>585</v>
      </c>
      <c r="O11" s="93">
        <f>N15</f>
        <v>548</v>
      </c>
      <c r="P11" s="71" t="str">
        <f>B15</f>
        <v>O Kõrts</v>
      </c>
      <c r="Q11" s="72">
        <f>SUM(Q12:Q14)</f>
        <v>541</v>
      </c>
      <c r="R11" s="67">
        <f>SUM(R12:R14)</f>
        <v>578</v>
      </c>
      <c r="S11" s="93">
        <f>R27</f>
        <v>608</v>
      </c>
      <c r="T11" s="71" t="str">
        <f>B27</f>
        <v>Würth</v>
      </c>
      <c r="U11" s="72">
        <f>SUM(U12:U14)</f>
        <v>514</v>
      </c>
      <c r="V11" s="95">
        <f>SUM(V12:V14)</f>
        <v>551</v>
      </c>
      <c r="W11" s="93">
        <f>V7</f>
        <v>578</v>
      </c>
      <c r="X11" s="71" t="str">
        <f>B7</f>
        <v>Verx</v>
      </c>
      <c r="Y11" s="74">
        <f>F11+J11+N11+R11+V11</f>
        <v>2881</v>
      </c>
      <c r="Z11" s="72">
        <f>SUM(Z12:Z14)</f>
        <v>2696</v>
      </c>
      <c r="AA11" s="92">
        <f>AVERAGE(AA12,AA13,AA14)</f>
        <v>192.0666666666667</v>
      </c>
      <c r="AB11" s="76">
        <f>AVERAGE(AB12,AB13,AB14)</f>
        <v>179.73333333333335</v>
      </c>
      <c r="AC11" s="330">
        <f>G12+K12+O12+S12+W12</f>
        <v>3</v>
      </c>
    </row>
    <row r="12" spans="2:29" s="63" customFormat="1" ht="17.25" customHeight="1">
      <c r="B12" s="333" t="s">
        <v>267</v>
      </c>
      <c r="C12" s="334"/>
      <c r="D12" s="77">
        <v>28</v>
      </c>
      <c r="E12" s="78">
        <v>145</v>
      </c>
      <c r="F12" s="81">
        <f>D12+E12</f>
        <v>173</v>
      </c>
      <c r="G12" s="335">
        <v>1</v>
      </c>
      <c r="H12" s="336"/>
      <c r="I12" s="80">
        <v>144</v>
      </c>
      <c r="J12" s="79">
        <f>D12+I12</f>
        <v>172</v>
      </c>
      <c r="K12" s="335">
        <v>1</v>
      </c>
      <c r="L12" s="336"/>
      <c r="M12" s="80">
        <v>159</v>
      </c>
      <c r="N12" s="79">
        <f>D12+M12</f>
        <v>187</v>
      </c>
      <c r="O12" s="335">
        <v>1</v>
      </c>
      <c r="P12" s="336"/>
      <c r="Q12" s="78">
        <v>142</v>
      </c>
      <c r="R12" s="81">
        <f>D12+Q12</f>
        <v>170</v>
      </c>
      <c r="S12" s="335">
        <v>0</v>
      </c>
      <c r="T12" s="336"/>
      <c r="U12" s="78">
        <v>159</v>
      </c>
      <c r="V12" s="81">
        <f>D12+U12</f>
        <v>187</v>
      </c>
      <c r="W12" s="335">
        <v>0</v>
      </c>
      <c r="X12" s="336"/>
      <c r="Y12" s="79">
        <f t="shared" si="0"/>
        <v>889</v>
      </c>
      <c r="Z12" s="80">
        <f>E12+I12+M12+Q12+U12</f>
        <v>749</v>
      </c>
      <c r="AA12" s="82">
        <f>AVERAGE(F12,J12,N12,R12,V12)</f>
        <v>177.8</v>
      </c>
      <c r="AB12" s="83">
        <f>AVERAGE(F12,J12,N12,R12,V12)-D12</f>
        <v>149.8</v>
      </c>
      <c r="AC12" s="331"/>
    </row>
    <row r="13" spans="2:29" s="63" customFormat="1" ht="17.25" customHeight="1">
      <c r="B13" s="333" t="s">
        <v>141</v>
      </c>
      <c r="C13" s="334"/>
      <c r="D13" s="77">
        <v>9</v>
      </c>
      <c r="E13" s="78">
        <v>221</v>
      </c>
      <c r="F13" s="81">
        <f>D13+E13</f>
        <v>230</v>
      </c>
      <c r="G13" s="337"/>
      <c r="H13" s="338"/>
      <c r="I13" s="80">
        <v>167</v>
      </c>
      <c r="J13" s="79">
        <f>D13+I13</f>
        <v>176</v>
      </c>
      <c r="K13" s="337"/>
      <c r="L13" s="338"/>
      <c r="M13" s="80">
        <v>150</v>
      </c>
      <c r="N13" s="79">
        <f>D13+M13</f>
        <v>159</v>
      </c>
      <c r="O13" s="337"/>
      <c r="P13" s="338"/>
      <c r="Q13" s="78">
        <v>195</v>
      </c>
      <c r="R13" s="81">
        <f>D13+Q13</f>
        <v>204</v>
      </c>
      <c r="S13" s="337"/>
      <c r="T13" s="338"/>
      <c r="U13" s="78">
        <v>151</v>
      </c>
      <c r="V13" s="81">
        <f>D13+U13</f>
        <v>160</v>
      </c>
      <c r="W13" s="337"/>
      <c r="X13" s="338"/>
      <c r="Y13" s="79">
        <f t="shared" si="0"/>
        <v>929</v>
      </c>
      <c r="Z13" s="80">
        <f>E13+I13+M13+Q13+U13</f>
        <v>884</v>
      </c>
      <c r="AA13" s="82">
        <f>AVERAGE(F13,J13,N13,R13,V13)</f>
        <v>185.8</v>
      </c>
      <c r="AB13" s="83">
        <f>AVERAGE(F13,J13,N13,R13,V13)-D13</f>
        <v>176.8</v>
      </c>
      <c r="AC13" s="331"/>
    </row>
    <row r="14" spans="2:29" s="63" customFormat="1" ht="17.25" customHeight="1" thickBot="1">
      <c r="B14" s="341" t="s">
        <v>140</v>
      </c>
      <c r="C14" s="342"/>
      <c r="D14" s="77">
        <v>0</v>
      </c>
      <c r="E14" s="85">
        <v>213</v>
      </c>
      <c r="F14" s="81">
        <f>D14+E14</f>
        <v>213</v>
      </c>
      <c r="G14" s="339"/>
      <c r="H14" s="340"/>
      <c r="I14" s="87">
        <v>203</v>
      </c>
      <c r="J14" s="79">
        <f>D14+I14</f>
        <v>203</v>
      </c>
      <c r="K14" s="339"/>
      <c r="L14" s="340"/>
      <c r="M14" s="80">
        <v>239</v>
      </c>
      <c r="N14" s="79">
        <f>D14+M14</f>
        <v>239</v>
      </c>
      <c r="O14" s="339"/>
      <c r="P14" s="340"/>
      <c r="Q14" s="78">
        <v>204</v>
      </c>
      <c r="R14" s="81">
        <f>D14+Q14</f>
        <v>204</v>
      </c>
      <c r="S14" s="339"/>
      <c r="T14" s="340"/>
      <c r="U14" s="78">
        <v>204</v>
      </c>
      <c r="V14" s="81">
        <f>D14+U14</f>
        <v>204</v>
      </c>
      <c r="W14" s="339"/>
      <c r="X14" s="340"/>
      <c r="Y14" s="86">
        <f t="shared" si="0"/>
        <v>1063</v>
      </c>
      <c r="Z14" s="87">
        <f>E14+I14+M14+Q14+U14</f>
        <v>1063</v>
      </c>
      <c r="AA14" s="88">
        <f>AVERAGE(F14,J14,N14,R14,V14)</f>
        <v>212.6</v>
      </c>
      <c r="AB14" s="89">
        <f>AVERAGE(F14,J14,N14,R14,V14)-D14</f>
        <v>212.6</v>
      </c>
      <c r="AC14" s="332"/>
    </row>
    <row r="15" spans="2:29" s="63" customFormat="1" ht="48" customHeight="1">
      <c r="B15" s="346" t="s">
        <v>112</v>
      </c>
      <c r="C15" s="347"/>
      <c r="D15" s="64">
        <f>SUM(D16:D18)</f>
        <v>84</v>
      </c>
      <c r="E15" s="110">
        <f>SUM(E16:E18)</f>
        <v>598</v>
      </c>
      <c r="F15" s="93">
        <f>SUM(F16:F18)</f>
        <v>682</v>
      </c>
      <c r="G15" s="93">
        <f>F19</f>
        <v>517</v>
      </c>
      <c r="H15" s="71" t="str">
        <f>B19</f>
        <v>Wiru Auto</v>
      </c>
      <c r="I15" s="65">
        <f>SUM(I16:I18)</f>
        <v>499</v>
      </c>
      <c r="J15" s="93">
        <f>SUM(J16:J18)</f>
        <v>583</v>
      </c>
      <c r="K15" s="93">
        <f>J27</f>
        <v>598</v>
      </c>
      <c r="L15" s="71" t="str">
        <f>B27</f>
        <v>Würth</v>
      </c>
      <c r="M15" s="72">
        <f>SUM(M16:M18)</f>
        <v>464</v>
      </c>
      <c r="N15" s="94">
        <f>SUM(N16:N18)</f>
        <v>548</v>
      </c>
      <c r="O15" s="93">
        <f>N11</f>
        <v>585</v>
      </c>
      <c r="P15" s="71" t="str">
        <f>B11</f>
        <v>Kunda Trans</v>
      </c>
      <c r="Q15" s="72">
        <f>SUM(Q16:Q18)</f>
        <v>473</v>
      </c>
      <c r="R15" s="95">
        <f>SUM(R16:R18)</f>
        <v>557</v>
      </c>
      <c r="S15" s="93">
        <f>R7</f>
        <v>446</v>
      </c>
      <c r="T15" s="71" t="str">
        <f>B7</f>
        <v>Verx</v>
      </c>
      <c r="U15" s="72">
        <f>SUM(U16:U18)</f>
        <v>503</v>
      </c>
      <c r="V15" s="94">
        <f>SUM(V16:V18)</f>
        <v>587</v>
      </c>
      <c r="W15" s="93">
        <f>V23</f>
        <v>441</v>
      </c>
      <c r="X15" s="71" t="str">
        <f>B23</f>
        <v>Toode</v>
      </c>
      <c r="Y15" s="74">
        <f t="shared" si="0"/>
        <v>2957</v>
      </c>
      <c r="Z15" s="72">
        <f>SUM(Z16:Z18)</f>
        <v>2537</v>
      </c>
      <c r="AA15" s="92">
        <f>AVERAGE(AA16,AA17,AA18)</f>
        <v>197.13333333333333</v>
      </c>
      <c r="AB15" s="76">
        <f>AVERAGE(AB16,AB17,AB18)</f>
        <v>169.13333333333333</v>
      </c>
      <c r="AC15" s="330">
        <f>G16+K16+O16+S16+W16</f>
        <v>3</v>
      </c>
    </row>
    <row r="16" spans="2:29" s="63" customFormat="1" ht="17.25" customHeight="1">
      <c r="B16" s="348" t="s">
        <v>110</v>
      </c>
      <c r="C16" s="349"/>
      <c r="D16" s="77">
        <v>34</v>
      </c>
      <c r="E16" s="78">
        <v>170</v>
      </c>
      <c r="F16" s="81">
        <f>D16+E16</f>
        <v>204</v>
      </c>
      <c r="G16" s="335">
        <v>1</v>
      </c>
      <c r="H16" s="336"/>
      <c r="I16" s="80">
        <v>166</v>
      </c>
      <c r="J16" s="79">
        <f>D16+I16</f>
        <v>200</v>
      </c>
      <c r="K16" s="335">
        <v>0</v>
      </c>
      <c r="L16" s="336"/>
      <c r="M16" s="80">
        <v>139</v>
      </c>
      <c r="N16" s="79">
        <f>D16+M16</f>
        <v>173</v>
      </c>
      <c r="O16" s="335">
        <v>0</v>
      </c>
      <c r="P16" s="336"/>
      <c r="Q16" s="78">
        <v>184</v>
      </c>
      <c r="R16" s="81">
        <f>D16+Q16</f>
        <v>218</v>
      </c>
      <c r="S16" s="335">
        <v>1</v>
      </c>
      <c r="T16" s="336"/>
      <c r="U16" s="78">
        <v>166</v>
      </c>
      <c r="V16" s="81">
        <f>D16+U16</f>
        <v>200</v>
      </c>
      <c r="W16" s="335">
        <v>1</v>
      </c>
      <c r="X16" s="336"/>
      <c r="Y16" s="79">
        <f t="shared" si="0"/>
        <v>995</v>
      </c>
      <c r="Z16" s="80">
        <f>E16+I16+M16+Q16+U16</f>
        <v>825</v>
      </c>
      <c r="AA16" s="82">
        <f>AVERAGE(F16,J16,N16,R16,V16)</f>
        <v>199</v>
      </c>
      <c r="AB16" s="83">
        <f>AVERAGE(F16,J16,N16,R16,V16)-D16</f>
        <v>165</v>
      </c>
      <c r="AC16" s="331"/>
    </row>
    <row r="17" spans="2:29" s="63" customFormat="1" ht="17.25" customHeight="1">
      <c r="B17" s="122" t="s">
        <v>111</v>
      </c>
      <c r="C17" s="123"/>
      <c r="D17" s="111">
        <v>37</v>
      </c>
      <c r="E17" s="78">
        <v>199</v>
      </c>
      <c r="F17" s="81">
        <f>D17+E17</f>
        <v>236</v>
      </c>
      <c r="G17" s="337"/>
      <c r="H17" s="338"/>
      <c r="I17" s="80">
        <v>137</v>
      </c>
      <c r="J17" s="79">
        <f>D17+I17</f>
        <v>174</v>
      </c>
      <c r="K17" s="337"/>
      <c r="L17" s="338"/>
      <c r="M17" s="80">
        <v>147</v>
      </c>
      <c r="N17" s="79">
        <f>D17+M17</f>
        <v>184</v>
      </c>
      <c r="O17" s="337"/>
      <c r="P17" s="338"/>
      <c r="Q17" s="78">
        <v>133</v>
      </c>
      <c r="R17" s="81">
        <f>D17+Q17</f>
        <v>170</v>
      </c>
      <c r="S17" s="337"/>
      <c r="T17" s="338"/>
      <c r="U17" s="78">
        <v>174</v>
      </c>
      <c r="V17" s="81">
        <f>D17+U17</f>
        <v>211</v>
      </c>
      <c r="W17" s="337"/>
      <c r="X17" s="338"/>
      <c r="Y17" s="79">
        <f t="shared" si="0"/>
        <v>975</v>
      </c>
      <c r="Z17" s="80">
        <f>E17+I17+M17+Q17+U17</f>
        <v>790</v>
      </c>
      <c r="AA17" s="82">
        <f>AVERAGE(F17,J17,N17,R17,V17)</f>
        <v>195</v>
      </c>
      <c r="AB17" s="83">
        <f>AVERAGE(F17,J17,N17,R17,V17)-D17</f>
        <v>158</v>
      </c>
      <c r="AC17" s="331"/>
    </row>
    <row r="18" spans="2:29" s="63" customFormat="1" ht="17.25" customHeight="1" thickBot="1">
      <c r="B18" s="350" t="s">
        <v>109</v>
      </c>
      <c r="C18" s="351"/>
      <c r="D18" s="84">
        <v>13</v>
      </c>
      <c r="E18" s="85">
        <v>229</v>
      </c>
      <c r="F18" s="81">
        <f>D18+E18</f>
        <v>242</v>
      </c>
      <c r="G18" s="339"/>
      <c r="H18" s="340"/>
      <c r="I18" s="87">
        <v>196</v>
      </c>
      <c r="J18" s="79">
        <f>D18+I18</f>
        <v>209</v>
      </c>
      <c r="K18" s="339"/>
      <c r="L18" s="340"/>
      <c r="M18" s="87">
        <v>178</v>
      </c>
      <c r="N18" s="79">
        <f>D18+M18</f>
        <v>191</v>
      </c>
      <c r="O18" s="339"/>
      <c r="P18" s="340"/>
      <c r="Q18" s="78">
        <v>156</v>
      </c>
      <c r="R18" s="81">
        <f>D18+Q18</f>
        <v>169</v>
      </c>
      <c r="S18" s="339"/>
      <c r="T18" s="340"/>
      <c r="U18" s="78">
        <v>163</v>
      </c>
      <c r="V18" s="81">
        <f>D18+U18</f>
        <v>176</v>
      </c>
      <c r="W18" s="339"/>
      <c r="X18" s="340"/>
      <c r="Y18" s="86">
        <f t="shared" si="0"/>
        <v>987</v>
      </c>
      <c r="Z18" s="87">
        <f>E18+I18+M18+Q18+U18</f>
        <v>922</v>
      </c>
      <c r="AA18" s="88">
        <f>AVERAGE(F18,J18,N18,R18,V18)</f>
        <v>197.4</v>
      </c>
      <c r="AB18" s="89">
        <f>AVERAGE(F18,J18,N18,R18,V18)-D18</f>
        <v>184.4</v>
      </c>
      <c r="AC18" s="332"/>
    </row>
    <row r="19" spans="2:29" s="63" customFormat="1" ht="49.5" customHeight="1">
      <c r="B19" s="343" t="s">
        <v>75</v>
      </c>
      <c r="C19" s="323"/>
      <c r="D19" s="64">
        <f>SUM(D20:D22)</f>
        <v>90</v>
      </c>
      <c r="E19" s="110">
        <f>SUM(E20:E22)</f>
        <v>427</v>
      </c>
      <c r="F19" s="93">
        <f>SUM(F20:F22)</f>
        <v>517</v>
      </c>
      <c r="G19" s="93">
        <f>F15</f>
        <v>682</v>
      </c>
      <c r="H19" s="71" t="str">
        <f>B15</f>
        <v>O Kõrts</v>
      </c>
      <c r="I19" s="112">
        <f>SUM(I20:I22)</f>
        <v>426</v>
      </c>
      <c r="J19" s="93">
        <f>SUM(J20:J22)</f>
        <v>516</v>
      </c>
      <c r="K19" s="93">
        <f>J11</f>
        <v>551</v>
      </c>
      <c r="L19" s="71" t="str">
        <f>B11</f>
        <v>Kunda Trans</v>
      </c>
      <c r="M19" s="73">
        <f>SUM(M20:M22)</f>
        <v>504</v>
      </c>
      <c r="N19" s="95">
        <f>SUM(N20:N22)</f>
        <v>594</v>
      </c>
      <c r="O19" s="93">
        <f>N7</f>
        <v>588</v>
      </c>
      <c r="P19" s="71" t="str">
        <f>B7</f>
        <v>Verx</v>
      </c>
      <c r="Q19" s="72">
        <f>SUM(Q20:Q22)</f>
        <v>520</v>
      </c>
      <c r="R19" s="95">
        <f>SUM(R20:R22)</f>
        <v>610</v>
      </c>
      <c r="S19" s="93">
        <f>R23</f>
        <v>583</v>
      </c>
      <c r="T19" s="71" t="str">
        <f>B23</f>
        <v>Toode</v>
      </c>
      <c r="U19" s="72">
        <f>SUM(U20:U22)</f>
        <v>513</v>
      </c>
      <c r="V19" s="95">
        <f>SUM(V20:V22)</f>
        <v>603</v>
      </c>
      <c r="W19" s="93">
        <f>V27</f>
        <v>593</v>
      </c>
      <c r="X19" s="71" t="str">
        <f>B27</f>
        <v>Würth</v>
      </c>
      <c r="Y19" s="74">
        <f t="shared" si="0"/>
        <v>2840</v>
      </c>
      <c r="Z19" s="72">
        <f>SUM(Z20:Z22)</f>
        <v>2390</v>
      </c>
      <c r="AA19" s="92">
        <f>AVERAGE(AA20,AA21,AA22)</f>
        <v>189.33333333333334</v>
      </c>
      <c r="AB19" s="76">
        <f>AVERAGE(AB20,AB21,AB22)</f>
        <v>159.33333333333334</v>
      </c>
      <c r="AC19" s="330">
        <f>G20+K20+O20+S20+W20</f>
        <v>3</v>
      </c>
    </row>
    <row r="20" spans="2:29" s="63" customFormat="1" ht="17.25" customHeight="1">
      <c r="B20" s="333" t="s">
        <v>157</v>
      </c>
      <c r="C20" s="334"/>
      <c r="D20" s="77">
        <v>40</v>
      </c>
      <c r="E20" s="80">
        <v>145</v>
      </c>
      <c r="F20" s="81">
        <f>D20+E20</f>
        <v>185</v>
      </c>
      <c r="G20" s="335">
        <v>0</v>
      </c>
      <c r="H20" s="336"/>
      <c r="I20" s="80">
        <v>131</v>
      </c>
      <c r="J20" s="79">
        <f>D20+I20</f>
        <v>171</v>
      </c>
      <c r="K20" s="335">
        <v>0</v>
      </c>
      <c r="L20" s="336"/>
      <c r="M20" s="80">
        <v>158</v>
      </c>
      <c r="N20" s="79">
        <f>D20+M20</f>
        <v>198</v>
      </c>
      <c r="O20" s="335">
        <v>1</v>
      </c>
      <c r="P20" s="336"/>
      <c r="Q20" s="78">
        <v>153</v>
      </c>
      <c r="R20" s="81">
        <f>D20+Q20</f>
        <v>193</v>
      </c>
      <c r="S20" s="335">
        <v>1</v>
      </c>
      <c r="T20" s="336"/>
      <c r="U20" s="78">
        <v>135</v>
      </c>
      <c r="V20" s="81">
        <f>D20+U20</f>
        <v>175</v>
      </c>
      <c r="W20" s="335">
        <v>1</v>
      </c>
      <c r="X20" s="336"/>
      <c r="Y20" s="79">
        <f t="shared" si="0"/>
        <v>922</v>
      </c>
      <c r="Z20" s="80">
        <f>E20+I20+M20+Q20+U20</f>
        <v>722</v>
      </c>
      <c r="AA20" s="82">
        <f>AVERAGE(F20,J20,N20,R20,V20)</f>
        <v>184.4</v>
      </c>
      <c r="AB20" s="83">
        <f>AVERAGE(F20,J20,N20,R20,V20)-D20</f>
        <v>144.4</v>
      </c>
      <c r="AC20" s="331"/>
    </row>
    <row r="21" spans="2:29" s="63" customFormat="1" ht="17.25" customHeight="1">
      <c r="B21" s="333" t="s">
        <v>156</v>
      </c>
      <c r="C21" s="334"/>
      <c r="D21" s="77">
        <v>29</v>
      </c>
      <c r="E21" s="98">
        <v>134</v>
      </c>
      <c r="F21" s="81">
        <f>D21+E21</f>
        <v>163</v>
      </c>
      <c r="G21" s="337"/>
      <c r="H21" s="338"/>
      <c r="I21" s="80">
        <v>118</v>
      </c>
      <c r="J21" s="79">
        <f>D21+I21</f>
        <v>147</v>
      </c>
      <c r="K21" s="337"/>
      <c r="L21" s="338"/>
      <c r="M21" s="80">
        <v>183</v>
      </c>
      <c r="N21" s="79">
        <f>D21+M21</f>
        <v>212</v>
      </c>
      <c r="O21" s="337"/>
      <c r="P21" s="338"/>
      <c r="Q21" s="78">
        <v>200</v>
      </c>
      <c r="R21" s="81">
        <f>D21+Q21</f>
        <v>229</v>
      </c>
      <c r="S21" s="337"/>
      <c r="T21" s="338"/>
      <c r="U21" s="78">
        <v>173</v>
      </c>
      <c r="V21" s="81">
        <f>D21+U21</f>
        <v>202</v>
      </c>
      <c r="W21" s="337"/>
      <c r="X21" s="338"/>
      <c r="Y21" s="79">
        <f t="shared" si="0"/>
        <v>953</v>
      </c>
      <c r="Z21" s="80">
        <f>E21+I21+M21+Q21+U21</f>
        <v>808</v>
      </c>
      <c r="AA21" s="82">
        <f>AVERAGE(F21,J21,N21,R21,V21)</f>
        <v>190.6</v>
      </c>
      <c r="AB21" s="83">
        <f>AVERAGE(F21,J21,N21,R21,V21)-D21</f>
        <v>161.6</v>
      </c>
      <c r="AC21" s="331"/>
    </row>
    <row r="22" spans="2:29" s="63" customFormat="1" ht="17.25" customHeight="1" thickBot="1">
      <c r="B22" s="341" t="s">
        <v>158</v>
      </c>
      <c r="C22" s="342"/>
      <c r="D22" s="84">
        <v>21</v>
      </c>
      <c r="E22" s="85">
        <v>148</v>
      </c>
      <c r="F22" s="81">
        <f>D22+E22</f>
        <v>169</v>
      </c>
      <c r="G22" s="339"/>
      <c r="H22" s="340"/>
      <c r="I22" s="87">
        <v>177</v>
      </c>
      <c r="J22" s="79">
        <f>D22+I22</f>
        <v>198</v>
      </c>
      <c r="K22" s="339"/>
      <c r="L22" s="340"/>
      <c r="M22" s="87">
        <v>163</v>
      </c>
      <c r="N22" s="79">
        <f>D22+M22</f>
        <v>184</v>
      </c>
      <c r="O22" s="339"/>
      <c r="P22" s="340"/>
      <c r="Q22" s="78">
        <v>167</v>
      </c>
      <c r="R22" s="81">
        <f>D22+Q22</f>
        <v>188</v>
      </c>
      <c r="S22" s="339"/>
      <c r="T22" s="340"/>
      <c r="U22" s="78">
        <v>205</v>
      </c>
      <c r="V22" s="81">
        <f>D22+U22</f>
        <v>226</v>
      </c>
      <c r="W22" s="339"/>
      <c r="X22" s="340"/>
      <c r="Y22" s="86">
        <f t="shared" si="0"/>
        <v>965</v>
      </c>
      <c r="Z22" s="87">
        <f>E22+I22+M22+Q22+U22</f>
        <v>860</v>
      </c>
      <c r="AA22" s="88">
        <f>AVERAGE(F22,J22,N22,R22,V22)</f>
        <v>193</v>
      </c>
      <c r="AB22" s="89">
        <f>AVERAGE(F22,J22,N22,R22,V22)-D22</f>
        <v>172</v>
      </c>
      <c r="AC22" s="332"/>
    </row>
    <row r="23" spans="2:29" s="63" customFormat="1" ht="48" customHeight="1">
      <c r="B23" s="343" t="s">
        <v>74</v>
      </c>
      <c r="C23" s="323"/>
      <c r="D23" s="64">
        <f>SUM(D24:D26)</f>
        <v>15</v>
      </c>
      <c r="E23" s="110">
        <f>SUM(E24:E26)</f>
        <v>479</v>
      </c>
      <c r="F23" s="93">
        <f>SUM(F24:F26)</f>
        <v>494</v>
      </c>
      <c r="G23" s="93">
        <f>F11</f>
        <v>616</v>
      </c>
      <c r="H23" s="71" t="str">
        <f>B11</f>
        <v>Kunda Trans</v>
      </c>
      <c r="I23" s="65">
        <f>SUM(I24:I26)</f>
        <v>558</v>
      </c>
      <c r="J23" s="93">
        <f>SUM(J24:J26)</f>
        <v>573</v>
      </c>
      <c r="K23" s="93">
        <f>J7</f>
        <v>439</v>
      </c>
      <c r="L23" s="71" t="str">
        <f>B7</f>
        <v>Verx</v>
      </c>
      <c r="M23" s="73">
        <f>SUM(M24:M26)</f>
        <v>533</v>
      </c>
      <c r="N23" s="94">
        <f>SUM(N24:N26)</f>
        <v>548</v>
      </c>
      <c r="O23" s="93">
        <f>N27</f>
        <v>528</v>
      </c>
      <c r="P23" s="71" t="str">
        <f>B27</f>
        <v>Würth</v>
      </c>
      <c r="Q23" s="72">
        <f>SUM(Q24:Q26)</f>
        <v>568</v>
      </c>
      <c r="R23" s="94">
        <f>SUM(R24:R26)</f>
        <v>583</v>
      </c>
      <c r="S23" s="93">
        <f>R19</f>
        <v>610</v>
      </c>
      <c r="T23" s="71" t="str">
        <f>B19</f>
        <v>Wiru Auto</v>
      </c>
      <c r="U23" s="72">
        <f>SUM(U24:U26)</f>
        <v>426</v>
      </c>
      <c r="V23" s="94">
        <f>SUM(V24:V26)</f>
        <v>441</v>
      </c>
      <c r="W23" s="93">
        <f>V15</f>
        <v>587</v>
      </c>
      <c r="X23" s="71" t="str">
        <f>B15</f>
        <v>O Kõrts</v>
      </c>
      <c r="Y23" s="74">
        <f t="shared" si="0"/>
        <v>2639</v>
      </c>
      <c r="Z23" s="72">
        <f>SUM(Z24:Z26)</f>
        <v>2564</v>
      </c>
      <c r="AA23" s="92">
        <f>AVERAGE(AA24,AA25,AA26)</f>
        <v>175.9333333333333</v>
      </c>
      <c r="AB23" s="76">
        <f>AVERAGE(AB24,AB25,AB26)</f>
        <v>170.9333333333333</v>
      </c>
      <c r="AC23" s="330">
        <f>G24+K24+O24+S24+W24</f>
        <v>2</v>
      </c>
    </row>
    <row r="24" spans="2:29" s="63" customFormat="1" ht="17.25" customHeight="1">
      <c r="B24" s="96" t="s">
        <v>154</v>
      </c>
      <c r="C24" s="97"/>
      <c r="D24" s="77">
        <v>0</v>
      </c>
      <c r="E24" s="80">
        <v>177</v>
      </c>
      <c r="F24" s="81">
        <f>D24+E24</f>
        <v>177</v>
      </c>
      <c r="G24" s="335">
        <v>0</v>
      </c>
      <c r="H24" s="336"/>
      <c r="I24" s="80">
        <v>166</v>
      </c>
      <c r="J24" s="79">
        <f>D24+I24</f>
        <v>166</v>
      </c>
      <c r="K24" s="335">
        <v>1</v>
      </c>
      <c r="L24" s="336"/>
      <c r="M24" s="80">
        <v>170</v>
      </c>
      <c r="N24" s="79">
        <f>D24+M24</f>
        <v>170</v>
      </c>
      <c r="O24" s="335">
        <v>1</v>
      </c>
      <c r="P24" s="336"/>
      <c r="Q24" s="78">
        <v>226</v>
      </c>
      <c r="R24" s="81">
        <f>D24+Q24</f>
        <v>226</v>
      </c>
      <c r="S24" s="335">
        <v>0</v>
      </c>
      <c r="T24" s="336"/>
      <c r="U24" s="78">
        <v>176</v>
      </c>
      <c r="V24" s="81">
        <f>D24+U24</f>
        <v>176</v>
      </c>
      <c r="W24" s="335">
        <v>0</v>
      </c>
      <c r="X24" s="336"/>
      <c r="Y24" s="79">
        <f t="shared" si="0"/>
        <v>915</v>
      </c>
      <c r="Z24" s="80">
        <f>E24+I24+M24+Q24+U24</f>
        <v>915</v>
      </c>
      <c r="AA24" s="82">
        <f>AVERAGE(F24,J24,N24,R24,V24)</f>
        <v>183</v>
      </c>
      <c r="AB24" s="83">
        <f>AVERAGE(F24,J24,N24,R24,V24)-D24</f>
        <v>183</v>
      </c>
      <c r="AC24" s="331"/>
    </row>
    <row r="25" spans="2:29" s="63" customFormat="1" ht="17.25" customHeight="1">
      <c r="B25" s="333" t="s">
        <v>146</v>
      </c>
      <c r="C25" s="334"/>
      <c r="D25" s="77">
        <v>15</v>
      </c>
      <c r="E25" s="78">
        <v>152</v>
      </c>
      <c r="F25" s="81">
        <f>D25+E25</f>
        <v>167</v>
      </c>
      <c r="G25" s="337"/>
      <c r="H25" s="338"/>
      <c r="I25" s="80">
        <v>202</v>
      </c>
      <c r="J25" s="79">
        <f>D25+I25</f>
        <v>217</v>
      </c>
      <c r="K25" s="337"/>
      <c r="L25" s="338"/>
      <c r="M25" s="80">
        <v>162</v>
      </c>
      <c r="N25" s="79">
        <f>D25+M25</f>
        <v>177</v>
      </c>
      <c r="O25" s="337"/>
      <c r="P25" s="338"/>
      <c r="Q25" s="78">
        <v>176</v>
      </c>
      <c r="R25" s="81">
        <f>D25+Q25</f>
        <v>191</v>
      </c>
      <c r="S25" s="337"/>
      <c r="T25" s="338"/>
      <c r="U25" s="78">
        <v>107</v>
      </c>
      <c r="V25" s="81">
        <f>D25+U25</f>
        <v>122</v>
      </c>
      <c r="W25" s="337"/>
      <c r="X25" s="338"/>
      <c r="Y25" s="79">
        <f t="shared" si="0"/>
        <v>874</v>
      </c>
      <c r="Z25" s="80">
        <f>E25+I25+M25+Q25+U25</f>
        <v>799</v>
      </c>
      <c r="AA25" s="82">
        <f>AVERAGE(F25,J25,N25,R25,V25)</f>
        <v>174.8</v>
      </c>
      <c r="AB25" s="83">
        <f>AVERAGE(F25,J25,N25,R25,V25)-D25</f>
        <v>159.8</v>
      </c>
      <c r="AC25" s="331"/>
    </row>
    <row r="26" spans="2:29" s="63" customFormat="1" ht="17.25" customHeight="1" thickBot="1">
      <c r="B26" s="341" t="s">
        <v>266</v>
      </c>
      <c r="C26" s="342"/>
      <c r="D26" s="84">
        <v>0</v>
      </c>
      <c r="E26" s="85">
        <v>150</v>
      </c>
      <c r="F26" s="81">
        <f>D26+E26</f>
        <v>150</v>
      </c>
      <c r="G26" s="339"/>
      <c r="H26" s="340"/>
      <c r="I26" s="87">
        <v>190</v>
      </c>
      <c r="J26" s="79">
        <f>D26+I26</f>
        <v>190</v>
      </c>
      <c r="K26" s="339"/>
      <c r="L26" s="340"/>
      <c r="M26" s="87">
        <v>201</v>
      </c>
      <c r="N26" s="79">
        <f>D26+M26</f>
        <v>201</v>
      </c>
      <c r="O26" s="339"/>
      <c r="P26" s="340"/>
      <c r="Q26" s="78">
        <v>166</v>
      </c>
      <c r="R26" s="81">
        <f>D26+Q26</f>
        <v>166</v>
      </c>
      <c r="S26" s="339"/>
      <c r="T26" s="340"/>
      <c r="U26" s="78">
        <v>143</v>
      </c>
      <c r="V26" s="81">
        <f>D26+U26</f>
        <v>143</v>
      </c>
      <c r="W26" s="339"/>
      <c r="X26" s="340"/>
      <c r="Y26" s="86">
        <f t="shared" si="0"/>
        <v>850</v>
      </c>
      <c r="Z26" s="87">
        <f>E26+I26+M26+Q26+U26</f>
        <v>850</v>
      </c>
      <c r="AA26" s="88">
        <f>AVERAGE(F26,J26,N26,R26,V26)</f>
        <v>170</v>
      </c>
      <c r="AB26" s="89">
        <f>AVERAGE(F26,J26,N26,R26,V26)-D26</f>
        <v>170</v>
      </c>
      <c r="AC26" s="332"/>
    </row>
    <row r="27" spans="2:29" s="63" customFormat="1" ht="49.5" customHeight="1">
      <c r="B27" s="346" t="s">
        <v>79</v>
      </c>
      <c r="C27" s="347"/>
      <c r="D27" s="64">
        <f>SUM(D28:D30)</f>
        <v>33</v>
      </c>
      <c r="E27" s="110">
        <f>SUM(E28:E30)</f>
        <v>529</v>
      </c>
      <c r="F27" s="93">
        <f>SUM(F28:F30)</f>
        <v>562</v>
      </c>
      <c r="G27" s="93">
        <f>F7</f>
        <v>525</v>
      </c>
      <c r="H27" s="71" t="str">
        <f>B7</f>
        <v>Verx</v>
      </c>
      <c r="I27" s="65">
        <f>SUM(I28:I30)</f>
        <v>565</v>
      </c>
      <c r="J27" s="93">
        <f>SUM(J28:J30)</f>
        <v>598</v>
      </c>
      <c r="K27" s="93">
        <f>J15</f>
        <v>583</v>
      </c>
      <c r="L27" s="71" t="str">
        <f>B15</f>
        <v>O Kõrts</v>
      </c>
      <c r="M27" s="73">
        <f>SUM(M28:M30)</f>
        <v>495</v>
      </c>
      <c r="N27" s="95">
        <f>SUM(N28:N30)</f>
        <v>528</v>
      </c>
      <c r="O27" s="93">
        <f>N23</f>
        <v>548</v>
      </c>
      <c r="P27" s="71" t="str">
        <f>B23</f>
        <v>Toode</v>
      </c>
      <c r="Q27" s="72">
        <f>SUM(Q28:Q30)</f>
        <v>575</v>
      </c>
      <c r="R27" s="95">
        <f>SUM(R28:R30)</f>
        <v>608</v>
      </c>
      <c r="S27" s="93">
        <f>R11</f>
        <v>578</v>
      </c>
      <c r="T27" s="71" t="str">
        <f>B11</f>
        <v>Kunda Trans</v>
      </c>
      <c r="U27" s="72">
        <f>SUM(U28:U30)</f>
        <v>560</v>
      </c>
      <c r="V27" s="95">
        <f>SUM(V28:V30)</f>
        <v>593</v>
      </c>
      <c r="W27" s="93">
        <f>V19</f>
        <v>603</v>
      </c>
      <c r="X27" s="71" t="str">
        <f>B19</f>
        <v>Wiru Auto</v>
      </c>
      <c r="Y27" s="74">
        <f t="shared" si="0"/>
        <v>2889</v>
      </c>
      <c r="Z27" s="72">
        <f>SUM(Z28:Z30)</f>
        <v>2724</v>
      </c>
      <c r="AA27" s="92">
        <f>AVERAGE(AA28,AA29,AA30)</f>
        <v>192.6</v>
      </c>
      <c r="AB27" s="76">
        <f>AVERAGE(AB28,AB29,AB30)</f>
        <v>181.6</v>
      </c>
      <c r="AC27" s="330">
        <f>G28+K28+O28+S28+W28</f>
        <v>3</v>
      </c>
    </row>
    <row r="28" spans="2:29" s="63" customFormat="1" ht="15.75">
      <c r="B28" s="371" t="s">
        <v>138</v>
      </c>
      <c r="C28" s="372"/>
      <c r="D28" s="77">
        <v>4</v>
      </c>
      <c r="E28" s="78">
        <v>205</v>
      </c>
      <c r="F28" s="81">
        <f>D28+E28</f>
        <v>209</v>
      </c>
      <c r="G28" s="335">
        <v>1</v>
      </c>
      <c r="H28" s="336"/>
      <c r="I28" s="80">
        <v>212</v>
      </c>
      <c r="J28" s="79">
        <f>D28+I28</f>
        <v>216</v>
      </c>
      <c r="K28" s="335">
        <v>1</v>
      </c>
      <c r="L28" s="336"/>
      <c r="M28" s="80">
        <v>154</v>
      </c>
      <c r="N28" s="79">
        <f>D28+M28</f>
        <v>158</v>
      </c>
      <c r="O28" s="335">
        <v>0</v>
      </c>
      <c r="P28" s="336"/>
      <c r="Q28" s="78">
        <v>214</v>
      </c>
      <c r="R28" s="81">
        <f>D28+Q28</f>
        <v>218</v>
      </c>
      <c r="S28" s="335">
        <v>1</v>
      </c>
      <c r="T28" s="336"/>
      <c r="U28" s="78">
        <v>197</v>
      </c>
      <c r="V28" s="81">
        <f>D28+U28</f>
        <v>201</v>
      </c>
      <c r="W28" s="335">
        <v>0</v>
      </c>
      <c r="X28" s="336"/>
      <c r="Y28" s="79">
        <f>F28+J28+N28+R28+V28</f>
        <v>1002</v>
      </c>
      <c r="Z28" s="80">
        <f>E28+I28+M28+Q28+U28</f>
        <v>982</v>
      </c>
      <c r="AA28" s="82">
        <f>AVERAGE(F28,J28,N28,R28,V28)</f>
        <v>200.4</v>
      </c>
      <c r="AB28" s="83">
        <f>AVERAGE(F28,J28,N28,R28,V28)-D28</f>
        <v>196.4</v>
      </c>
      <c r="AC28" s="331"/>
    </row>
    <row r="29" spans="2:29" s="63" customFormat="1" ht="15.75">
      <c r="B29" s="371" t="s">
        <v>203</v>
      </c>
      <c r="C29" s="372"/>
      <c r="D29" s="77">
        <v>29</v>
      </c>
      <c r="E29" s="78">
        <v>147</v>
      </c>
      <c r="F29" s="81">
        <f>D29+E29</f>
        <v>176</v>
      </c>
      <c r="G29" s="337"/>
      <c r="H29" s="338"/>
      <c r="I29" s="80">
        <v>169</v>
      </c>
      <c r="J29" s="79">
        <f>D29+I29</f>
        <v>198</v>
      </c>
      <c r="K29" s="337"/>
      <c r="L29" s="338"/>
      <c r="M29" s="80">
        <v>164</v>
      </c>
      <c r="N29" s="79">
        <f>D29+M29</f>
        <v>193</v>
      </c>
      <c r="O29" s="337"/>
      <c r="P29" s="338"/>
      <c r="Q29" s="78">
        <v>147</v>
      </c>
      <c r="R29" s="81">
        <f>D29+Q29</f>
        <v>176</v>
      </c>
      <c r="S29" s="337"/>
      <c r="T29" s="338"/>
      <c r="U29" s="78">
        <v>159</v>
      </c>
      <c r="V29" s="81">
        <f>D29+U29</f>
        <v>188</v>
      </c>
      <c r="W29" s="337"/>
      <c r="X29" s="338"/>
      <c r="Y29" s="79">
        <f>F29+J29+N29+R29+V29</f>
        <v>931</v>
      </c>
      <c r="Z29" s="80">
        <f>E29+I29+M29+Q29+U29</f>
        <v>786</v>
      </c>
      <c r="AA29" s="82">
        <f>AVERAGE(F29,J29,N29,R29,V29)</f>
        <v>186.2</v>
      </c>
      <c r="AB29" s="83">
        <f>AVERAGE(F29,J29,N29,R29,V29)-D29</f>
        <v>157.2</v>
      </c>
      <c r="AC29" s="331"/>
    </row>
    <row r="30" spans="2:29" s="63" customFormat="1" ht="16.5" thickBot="1">
      <c r="B30" s="350" t="s">
        <v>139</v>
      </c>
      <c r="C30" s="351"/>
      <c r="D30" s="84">
        <v>0</v>
      </c>
      <c r="E30" s="85">
        <v>177</v>
      </c>
      <c r="F30" s="86">
        <f>D30+E30</f>
        <v>177</v>
      </c>
      <c r="G30" s="339"/>
      <c r="H30" s="340"/>
      <c r="I30" s="87">
        <v>184</v>
      </c>
      <c r="J30" s="86">
        <f>D30+I30</f>
        <v>184</v>
      </c>
      <c r="K30" s="339"/>
      <c r="L30" s="340"/>
      <c r="M30" s="87">
        <v>177</v>
      </c>
      <c r="N30" s="86">
        <f>D30+M30</f>
        <v>177</v>
      </c>
      <c r="O30" s="339"/>
      <c r="P30" s="340"/>
      <c r="Q30" s="87">
        <v>214</v>
      </c>
      <c r="R30" s="86">
        <f>D30+Q30</f>
        <v>214</v>
      </c>
      <c r="S30" s="339"/>
      <c r="T30" s="340"/>
      <c r="U30" s="87">
        <v>204</v>
      </c>
      <c r="V30" s="86">
        <f>D30+U30</f>
        <v>204</v>
      </c>
      <c r="W30" s="339"/>
      <c r="X30" s="340"/>
      <c r="Y30" s="86">
        <f>F30+J30+N30+R30+V30</f>
        <v>956</v>
      </c>
      <c r="Z30" s="87">
        <f>E30+I30+M30+Q30+U30</f>
        <v>956</v>
      </c>
      <c r="AA30" s="88">
        <f>AVERAGE(F30,J30,N30,R30,V30)</f>
        <v>191.2</v>
      </c>
      <c r="AB30" s="89">
        <f>AVERAGE(F30,J30,N30,R30,V30)-D30</f>
        <v>191.2</v>
      </c>
      <c r="AC30" s="332"/>
    </row>
    <row r="31" spans="2:29" s="63" customFormat="1" ht="17.25" customHeight="1">
      <c r="B31" s="99"/>
      <c r="C31" s="99"/>
      <c r="D31" s="100"/>
      <c r="E31" s="101"/>
      <c r="F31" s="102"/>
      <c r="G31" s="103"/>
      <c r="H31" s="103"/>
      <c r="I31" s="101"/>
      <c r="J31" s="102"/>
      <c r="K31" s="103"/>
      <c r="L31" s="103"/>
      <c r="M31" s="101"/>
      <c r="N31" s="102"/>
      <c r="O31" s="103"/>
      <c r="P31" s="103"/>
      <c r="Q31" s="101"/>
      <c r="R31" s="102"/>
      <c r="S31" s="103"/>
      <c r="T31" s="103"/>
      <c r="U31" s="101"/>
      <c r="V31" s="102"/>
      <c r="W31" s="103"/>
      <c r="X31" s="103"/>
      <c r="Y31" s="102"/>
      <c r="Z31" s="113"/>
      <c r="AA31" s="105"/>
      <c r="AB31" s="104"/>
      <c r="AC31" s="106"/>
    </row>
    <row r="32" spans="2:29" ht="25.5" customHeight="1">
      <c r="B32" s="1"/>
      <c r="C32" s="1"/>
      <c r="D32" s="1"/>
      <c r="E32" s="42"/>
      <c r="F32" s="4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9.5" customHeight="1">
      <c r="B33" s="234"/>
      <c r="C33" s="232"/>
      <c r="D33" s="1"/>
      <c r="E33" s="42"/>
      <c r="F33" s="358" t="s">
        <v>260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1"/>
      <c r="T33" s="1"/>
      <c r="U33" s="1"/>
      <c r="V33" s="1"/>
      <c r="W33" s="359" t="s">
        <v>59</v>
      </c>
      <c r="X33" s="359"/>
      <c r="Y33" s="359"/>
      <c r="Z33" s="359"/>
      <c r="AA33" s="1"/>
      <c r="AB33" s="1"/>
      <c r="AC33" s="1"/>
    </row>
    <row r="34" spans="2:29" ht="22.5" customHeight="1" thickBot="1">
      <c r="B34" s="234" t="s">
        <v>93</v>
      </c>
      <c r="C34" s="232"/>
      <c r="D34" s="1"/>
      <c r="E34" s="42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1"/>
      <c r="T34" s="1"/>
      <c r="U34" s="1"/>
      <c r="V34" s="1"/>
      <c r="W34" s="360"/>
      <c r="X34" s="360"/>
      <c r="Y34" s="360"/>
      <c r="Z34" s="360"/>
      <c r="AA34" s="1"/>
      <c r="AB34" s="1"/>
      <c r="AC34" s="1"/>
    </row>
    <row r="35" spans="2:29" s="44" customFormat="1" ht="17.25" customHeight="1">
      <c r="B35" s="367" t="s">
        <v>1</v>
      </c>
      <c r="C35" s="368"/>
      <c r="D35" s="107" t="s">
        <v>31</v>
      </c>
      <c r="E35" s="45"/>
      <c r="F35" s="46" t="s">
        <v>35</v>
      </c>
      <c r="G35" s="369" t="s">
        <v>36</v>
      </c>
      <c r="H35" s="370"/>
      <c r="I35" s="47"/>
      <c r="J35" s="46" t="s">
        <v>37</v>
      </c>
      <c r="K35" s="369" t="s">
        <v>36</v>
      </c>
      <c r="L35" s="370"/>
      <c r="M35" s="48"/>
      <c r="N35" s="46" t="s">
        <v>38</v>
      </c>
      <c r="O35" s="369" t="s">
        <v>36</v>
      </c>
      <c r="P35" s="370"/>
      <c r="Q35" s="48"/>
      <c r="R35" s="46" t="s">
        <v>39</v>
      </c>
      <c r="S35" s="369" t="s">
        <v>36</v>
      </c>
      <c r="T35" s="370"/>
      <c r="U35" s="49"/>
      <c r="V35" s="46" t="s">
        <v>40</v>
      </c>
      <c r="W35" s="369" t="s">
        <v>36</v>
      </c>
      <c r="X35" s="370"/>
      <c r="Y35" s="114" t="s">
        <v>41</v>
      </c>
      <c r="Z35" s="50"/>
      <c r="AA35" s="51" t="s">
        <v>42</v>
      </c>
      <c r="AB35" s="52" t="s">
        <v>43</v>
      </c>
      <c r="AC35" s="53" t="s">
        <v>41</v>
      </c>
    </row>
    <row r="36" spans="2:29" s="44" customFormat="1" ht="17.25" customHeight="1" thickBot="1">
      <c r="B36" s="365" t="s">
        <v>44</v>
      </c>
      <c r="C36" s="366"/>
      <c r="D36" s="109"/>
      <c r="E36" s="54"/>
      <c r="F36" s="55" t="s">
        <v>45</v>
      </c>
      <c r="G36" s="363" t="s">
        <v>46</v>
      </c>
      <c r="H36" s="364"/>
      <c r="I36" s="56"/>
      <c r="J36" s="55" t="s">
        <v>45</v>
      </c>
      <c r="K36" s="363" t="s">
        <v>46</v>
      </c>
      <c r="L36" s="364"/>
      <c r="M36" s="55"/>
      <c r="N36" s="55" t="s">
        <v>45</v>
      </c>
      <c r="O36" s="363" t="s">
        <v>46</v>
      </c>
      <c r="P36" s="364"/>
      <c r="Q36" s="55"/>
      <c r="R36" s="55" t="s">
        <v>45</v>
      </c>
      <c r="S36" s="363" t="s">
        <v>46</v>
      </c>
      <c r="T36" s="364"/>
      <c r="U36" s="57"/>
      <c r="V36" s="55" t="s">
        <v>45</v>
      </c>
      <c r="W36" s="363" t="s">
        <v>46</v>
      </c>
      <c r="X36" s="364"/>
      <c r="Y36" s="58" t="s">
        <v>45</v>
      </c>
      <c r="Z36" s="59" t="s">
        <v>47</v>
      </c>
      <c r="AA36" s="60" t="s">
        <v>48</v>
      </c>
      <c r="AB36" s="61" t="s">
        <v>49</v>
      </c>
      <c r="AC36" s="62" t="s">
        <v>50</v>
      </c>
    </row>
    <row r="37" spans="2:29" s="63" customFormat="1" ht="49.5" customHeight="1">
      <c r="B37" s="346" t="s">
        <v>71</v>
      </c>
      <c r="C37" s="347"/>
      <c r="D37" s="64">
        <f>SUM(D38:D40)</f>
        <v>55</v>
      </c>
      <c r="E37" s="65">
        <f>SUM(E38:E40)</f>
        <v>493</v>
      </c>
      <c r="F37" s="93">
        <f>SUM(F38:F40)</f>
        <v>548</v>
      </c>
      <c r="G37" s="67">
        <f>F57</f>
        <v>507</v>
      </c>
      <c r="H37" s="68" t="str">
        <f>B57</f>
        <v>RMK Spordiklubi</v>
      </c>
      <c r="I37" s="69">
        <f>SUM(I38:I40)</f>
        <v>518</v>
      </c>
      <c r="J37" s="70">
        <f>SUM(J38:J40)</f>
        <v>573</v>
      </c>
      <c r="K37" s="70">
        <f>J53</f>
        <v>487</v>
      </c>
      <c r="L37" s="71" t="str">
        <f>B53</f>
        <v>Dan Arpo</v>
      </c>
      <c r="M37" s="73">
        <f>SUM(M38:M40)</f>
        <v>509</v>
      </c>
      <c r="N37" s="67">
        <f>SUM(N38:N40)</f>
        <v>564</v>
      </c>
      <c r="O37" s="67">
        <f>N49</f>
        <v>578</v>
      </c>
      <c r="P37" s="68" t="str">
        <f>B49</f>
        <v>Rägavere vald</v>
      </c>
      <c r="Q37" s="73">
        <f>SUM(Q38:Q40)</f>
        <v>515</v>
      </c>
      <c r="R37" s="67">
        <f>SUM(R38:R40)</f>
        <v>570</v>
      </c>
      <c r="S37" s="67">
        <f>R45</f>
        <v>544</v>
      </c>
      <c r="T37" s="68" t="str">
        <f>B45</f>
        <v>Taaravainu</v>
      </c>
      <c r="U37" s="73">
        <f>SUM(U38:U40)</f>
        <v>530</v>
      </c>
      <c r="V37" s="67">
        <f>SUM(V38:V40)</f>
        <v>585</v>
      </c>
      <c r="W37" s="67">
        <f>V41</f>
        <v>543</v>
      </c>
      <c r="X37" s="68" t="str">
        <f>B41</f>
        <v>Kindle</v>
      </c>
      <c r="Y37" s="74">
        <f aca="true" t="shared" si="1" ref="Y37:Y57">F37+J37+N37+R37+V37</f>
        <v>2840</v>
      </c>
      <c r="Z37" s="72">
        <f>SUM(Z38:Z40)</f>
        <v>2565</v>
      </c>
      <c r="AA37" s="75">
        <f>AVERAGE(AA38,AA39,AA40)</f>
        <v>189.33333333333334</v>
      </c>
      <c r="AB37" s="76">
        <f>AVERAGE(AB38,AB39,AB40)</f>
        <v>171</v>
      </c>
      <c r="AC37" s="330">
        <f>G38+K38+O38+S38+W38</f>
        <v>4</v>
      </c>
    </row>
    <row r="38" spans="2:29" s="63" customFormat="1" ht="17.25" customHeight="1">
      <c r="B38" s="122" t="s">
        <v>151</v>
      </c>
      <c r="C38" s="123"/>
      <c r="D38" s="77">
        <v>38</v>
      </c>
      <c r="E38" s="78">
        <v>153</v>
      </c>
      <c r="F38" s="81">
        <f>D38+E38</f>
        <v>191</v>
      </c>
      <c r="G38" s="335">
        <v>1</v>
      </c>
      <c r="H38" s="336"/>
      <c r="I38" s="80">
        <v>139</v>
      </c>
      <c r="J38" s="79">
        <f>D38+I38</f>
        <v>177</v>
      </c>
      <c r="K38" s="335">
        <v>1</v>
      </c>
      <c r="L38" s="336"/>
      <c r="M38" s="80">
        <v>149</v>
      </c>
      <c r="N38" s="79">
        <f>D38+M38</f>
        <v>187</v>
      </c>
      <c r="O38" s="335">
        <v>0</v>
      </c>
      <c r="P38" s="336"/>
      <c r="Q38" s="80">
        <v>161</v>
      </c>
      <c r="R38" s="81">
        <f>D38+Q38</f>
        <v>199</v>
      </c>
      <c r="S38" s="335">
        <v>1</v>
      </c>
      <c r="T38" s="336"/>
      <c r="U38" s="78">
        <v>150</v>
      </c>
      <c r="V38" s="81">
        <f>D38+U38</f>
        <v>188</v>
      </c>
      <c r="W38" s="335">
        <v>1</v>
      </c>
      <c r="X38" s="336"/>
      <c r="Y38" s="79">
        <f>F38+J38+N38+R38+V38</f>
        <v>942</v>
      </c>
      <c r="Z38" s="80">
        <f>E38+I38+M38+Q38+U38</f>
        <v>752</v>
      </c>
      <c r="AA38" s="82">
        <f>AVERAGE(F38,J38,N38,R38,V38)</f>
        <v>188.4</v>
      </c>
      <c r="AB38" s="83">
        <f>AVERAGE(F38,J38,N38,R38,V38)-D38</f>
        <v>150.4</v>
      </c>
      <c r="AC38" s="331"/>
    </row>
    <row r="39" spans="2:29" s="63" customFormat="1" ht="17.25" customHeight="1">
      <c r="B39" s="333" t="s">
        <v>152</v>
      </c>
      <c r="C39" s="334"/>
      <c r="D39" s="77">
        <v>14</v>
      </c>
      <c r="E39" s="78">
        <v>141</v>
      </c>
      <c r="F39" s="81">
        <f>D39+E39</f>
        <v>155</v>
      </c>
      <c r="G39" s="337"/>
      <c r="H39" s="338"/>
      <c r="I39" s="80">
        <v>168</v>
      </c>
      <c r="J39" s="79">
        <f>D39+I39</f>
        <v>182</v>
      </c>
      <c r="K39" s="337"/>
      <c r="L39" s="338"/>
      <c r="M39" s="80">
        <v>171</v>
      </c>
      <c r="N39" s="79">
        <f>D39+M39</f>
        <v>185</v>
      </c>
      <c r="O39" s="337"/>
      <c r="P39" s="338"/>
      <c r="Q39" s="78">
        <v>181</v>
      </c>
      <c r="R39" s="81">
        <f>D39+Q39</f>
        <v>195</v>
      </c>
      <c r="S39" s="337"/>
      <c r="T39" s="338"/>
      <c r="U39" s="78">
        <v>177</v>
      </c>
      <c r="V39" s="81">
        <f>D39+U39</f>
        <v>191</v>
      </c>
      <c r="W39" s="337"/>
      <c r="X39" s="338"/>
      <c r="Y39" s="79">
        <f t="shared" si="1"/>
        <v>908</v>
      </c>
      <c r="Z39" s="80">
        <f>E39+I39+M39+Q39+U39</f>
        <v>838</v>
      </c>
      <c r="AA39" s="82">
        <f>AVERAGE(F39,J39,N39,R39,V39)</f>
        <v>181.6</v>
      </c>
      <c r="AB39" s="83">
        <f>AVERAGE(F39,J39,N39,R39,V39)-D39</f>
        <v>167.6</v>
      </c>
      <c r="AC39" s="331"/>
    </row>
    <row r="40" spans="2:29" s="63" customFormat="1" ht="17.25" customHeight="1" thickBot="1">
      <c r="B40" s="333" t="s">
        <v>150</v>
      </c>
      <c r="C40" s="334"/>
      <c r="D40" s="84">
        <v>3</v>
      </c>
      <c r="E40" s="85">
        <v>199</v>
      </c>
      <c r="F40" s="86">
        <f>D40+E40</f>
        <v>202</v>
      </c>
      <c r="G40" s="339"/>
      <c r="H40" s="340"/>
      <c r="I40" s="87">
        <v>211</v>
      </c>
      <c r="J40" s="86">
        <f>D40+I40</f>
        <v>214</v>
      </c>
      <c r="K40" s="339"/>
      <c r="L40" s="340"/>
      <c r="M40" s="87">
        <v>189</v>
      </c>
      <c r="N40" s="86">
        <f>D40+M40</f>
        <v>192</v>
      </c>
      <c r="O40" s="339"/>
      <c r="P40" s="340"/>
      <c r="Q40" s="85">
        <v>173</v>
      </c>
      <c r="R40" s="86">
        <f>D40+Q40</f>
        <v>176</v>
      </c>
      <c r="S40" s="339"/>
      <c r="T40" s="340"/>
      <c r="U40" s="85">
        <v>203</v>
      </c>
      <c r="V40" s="86">
        <f>D40+U40</f>
        <v>206</v>
      </c>
      <c r="W40" s="339"/>
      <c r="X40" s="340"/>
      <c r="Y40" s="86">
        <f>F40+J40+N40+R40+V40</f>
        <v>990</v>
      </c>
      <c r="Z40" s="87">
        <f>E40+I40+M40+Q40+U40</f>
        <v>975</v>
      </c>
      <c r="AA40" s="88">
        <f>AVERAGE(F40,J40,N40,R40,V40)</f>
        <v>198</v>
      </c>
      <c r="AB40" s="89">
        <f>AVERAGE(F40,J40,N40,R40,V40)-D40</f>
        <v>195</v>
      </c>
      <c r="AC40" s="332"/>
    </row>
    <row r="41" spans="2:29" s="63" customFormat="1" ht="48" customHeight="1">
      <c r="B41" s="343" t="s">
        <v>134</v>
      </c>
      <c r="C41" s="323"/>
      <c r="D41" s="64">
        <f>SUM(D42:D44)</f>
        <v>68</v>
      </c>
      <c r="E41" s="65">
        <f>SUM(E42:E44)</f>
        <v>517</v>
      </c>
      <c r="F41" s="67">
        <f>SUM(F42:F44)</f>
        <v>585</v>
      </c>
      <c r="G41" s="67">
        <f>F53</f>
        <v>537</v>
      </c>
      <c r="H41" s="68" t="str">
        <f>B53</f>
        <v>Dan Arpo</v>
      </c>
      <c r="I41" s="112">
        <f>SUM(I42:I44)</f>
        <v>440</v>
      </c>
      <c r="J41" s="70">
        <f>SUM(J42:J44)</f>
        <v>508</v>
      </c>
      <c r="K41" s="67">
        <f>J49</f>
        <v>491</v>
      </c>
      <c r="L41" s="68" t="str">
        <f>B49</f>
        <v>Rägavere vald</v>
      </c>
      <c r="M41" s="73">
        <f>SUM(M42:M44)</f>
        <v>504</v>
      </c>
      <c r="N41" s="67">
        <f>SUM(N42:N44)</f>
        <v>572</v>
      </c>
      <c r="O41" s="67">
        <f>N45</f>
        <v>586</v>
      </c>
      <c r="P41" s="68" t="str">
        <f>B45</f>
        <v>Taaravainu</v>
      </c>
      <c r="Q41" s="73">
        <f>SUM(Q42:Q44)</f>
        <v>488</v>
      </c>
      <c r="R41" s="67">
        <f>SUM(R42:R44)</f>
        <v>556</v>
      </c>
      <c r="S41" s="67">
        <f>R57</f>
        <v>501</v>
      </c>
      <c r="T41" s="68" t="str">
        <f>B57</f>
        <v>RMK Spordiklubi</v>
      </c>
      <c r="U41" s="73">
        <f>SUM(U42:U44)</f>
        <v>475</v>
      </c>
      <c r="V41" s="67">
        <f>SUM(V42:V44)</f>
        <v>543</v>
      </c>
      <c r="W41" s="67">
        <f>V37</f>
        <v>585</v>
      </c>
      <c r="X41" s="68" t="str">
        <f>B37</f>
        <v>Ehituse ABC</v>
      </c>
      <c r="Y41" s="74">
        <f t="shared" si="1"/>
        <v>2764</v>
      </c>
      <c r="Z41" s="72">
        <f>SUM(Z42:Z44)</f>
        <v>2424</v>
      </c>
      <c r="AA41" s="92">
        <f>AVERAGE(AA42,AA43,AA44)</f>
        <v>184.26666666666668</v>
      </c>
      <c r="AB41" s="76">
        <f>AVERAGE(AB42,AB43,AB44)</f>
        <v>161.60000000000002</v>
      </c>
      <c r="AC41" s="330">
        <f>G42+K42+O42+S42+W42</f>
        <v>3</v>
      </c>
    </row>
    <row r="42" spans="2:29" s="63" customFormat="1" ht="17.25" customHeight="1">
      <c r="B42" s="333" t="s">
        <v>176</v>
      </c>
      <c r="C42" s="334"/>
      <c r="D42" s="77">
        <v>28</v>
      </c>
      <c r="E42" s="78">
        <v>190</v>
      </c>
      <c r="F42" s="81">
        <f>D42+E42</f>
        <v>218</v>
      </c>
      <c r="G42" s="335">
        <v>1</v>
      </c>
      <c r="H42" s="336"/>
      <c r="I42" s="80">
        <v>177</v>
      </c>
      <c r="J42" s="79">
        <f>D42+I42</f>
        <v>205</v>
      </c>
      <c r="K42" s="335">
        <v>1</v>
      </c>
      <c r="L42" s="336"/>
      <c r="M42" s="80">
        <v>168</v>
      </c>
      <c r="N42" s="79">
        <f>D42+M42</f>
        <v>196</v>
      </c>
      <c r="O42" s="335">
        <v>0</v>
      </c>
      <c r="P42" s="336"/>
      <c r="Q42" s="78">
        <v>177</v>
      </c>
      <c r="R42" s="81">
        <f>D42+Q42</f>
        <v>205</v>
      </c>
      <c r="S42" s="335">
        <v>1</v>
      </c>
      <c r="T42" s="336"/>
      <c r="U42" s="78">
        <v>167</v>
      </c>
      <c r="V42" s="81">
        <f>D42+U42</f>
        <v>195</v>
      </c>
      <c r="W42" s="335">
        <v>0</v>
      </c>
      <c r="X42" s="336"/>
      <c r="Y42" s="79">
        <f t="shared" si="1"/>
        <v>1019</v>
      </c>
      <c r="Z42" s="80">
        <f>E42+I42+M42+Q42+U42</f>
        <v>879</v>
      </c>
      <c r="AA42" s="82">
        <f>AVERAGE(F42,J42,N42,R42,V42)</f>
        <v>203.8</v>
      </c>
      <c r="AB42" s="83">
        <f>AVERAGE(F42,J42,N42,R42,V42)-D42</f>
        <v>175.8</v>
      </c>
      <c r="AC42" s="331"/>
    </row>
    <row r="43" spans="2:29" s="63" customFormat="1" ht="17.25" customHeight="1">
      <c r="B43" s="333" t="s">
        <v>175</v>
      </c>
      <c r="C43" s="334"/>
      <c r="D43" s="77">
        <v>38</v>
      </c>
      <c r="E43" s="78">
        <v>165</v>
      </c>
      <c r="F43" s="79">
        <f>D43+E43</f>
        <v>203</v>
      </c>
      <c r="G43" s="337"/>
      <c r="H43" s="338"/>
      <c r="I43" s="80">
        <v>115</v>
      </c>
      <c r="J43" s="79">
        <f>D43+I43</f>
        <v>153</v>
      </c>
      <c r="K43" s="337"/>
      <c r="L43" s="338"/>
      <c r="M43" s="80">
        <v>152</v>
      </c>
      <c r="N43" s="79">
        <f>D43+M43</f>
        <v>190</v>
      </c>
      <c r="O43" s="337"/>
      <c r="P43" s="338"/>
      <c r="Q43" s="78">
        <v>170</v>
      </c>
      <c r="R43" s="81">
        <f>D43+Q43</f>
        <v>208</v>
      </c>
      <c r="S43" s="337"/>
      <c r="T43" s="338"/>
      <c r="U43" s="78">
        <v>170</v>
      </c>
      <c r="V43" s="81">
        <f>D43+U43</f>
        <v>208</v>
      </c>
      <c r="W43" s="337"/>
      <c r="X43" s="338"/>
      <c r="Y43" s="79">
        <f t="shared" si="1"/>
        <v>962</v>
      </c>
      <c r="Z43" s="80">
        <f>E43+I43+M43+Q43+U43</f>
        <v>772</v>
      </c>
      <c r="AA43" s="82">
        <f>AVERAGE(F43,J43,N43,R43,V43)</f>
        <v>192.4</v>
      </c>
      <c r="AB43" s="83">
        <f>AVERAGE(F43,J43,N43,R43,V43)-D43</f>
        <v>154.4</v>
      </c>
      <c r="AC43" s="331"/>
    </row>
    <row r="44" spans="2:29" s="63" customFormat="1" ht="17.25" customHeight="1" thickBot="1">
      <c r="B44" s="341" t="s">
        <v>177</v>
      </c>
      <c r="C44" s="342"/>
      <c r="D44" s="77">
        <v>2</v>
      </c>
      <c r="E44" s="85">
        <v>162</v>
      </c>
      <c r="F44" s="86">
        <f>D44+E44</f>
        <v>164</v>
      </c>
      <c r="G44" s="339"/>
      <c r="H44" s="340"/>
      <c r="I44" s="87">
        <v>148</v>
      </c>
      <c r="J44" s="86">
        <f>D44+I44</f>
        <v>150</v>
      </c>
      <c r="K44" s="339"/>
      <c r="L44" s="340"/>
      <c r="M44" s="87">
        <v>184</v>
      </c>
      <c r="N44" s="86">
        <f>D44+M44</f>
        <v>186</v>
      </c>
      <c r="O44" s="339"/>
      <c r="P44" s="340"/>
      <c r="Q44" s="85">
        <v>141</v>
      </c>
      <c r="R44" s="86">
        <f>D44+Q44</f>
        <v>143</v>
      </c>
      <c r="S44" s="339"/>
      <c r="T44" s="340"/>
      <c r="U44" s="85">
        <v>138</v>
      </c>
      <c r="V44" s="86">
        <f>D44+U44</f>
        <v>140</v>
      </c>
      <c r="W44" s="339"/>
      <c r="X44" s="340"/>
      <c r="Y44" s="86">
        <f t="shared" si="1"/>
        <v>783</v>
      </c>
      <c r="Z44" s="87">
        <f>E44+I44+M44+Q44+U44</f>
        <v>773</v>
      </c>
      <c r="AA44" s="88">
        <f>AVERAGE(F44,J44,N44,R44,V44)</f>
        <v>156.6</v>
      </c>
      <c r="AB44" s="89">
        <f>AVERAGE(F44,J44,N44,R44,V44)-D44</f>
        <v>154.6</v>
      </c>
      <c r="AC44" s="332"/>
    </row>
    <row r="45" spans="2:29" s="63" customFormat="1" ht="49.5" customHeight="1">
      <c r="B45" s="344" t="s">
        <v>155</v>
      </c>
      <c r="C45" s="345"/>
      <c r="D45" s="64">
        <f>SUM(D46:D48)</f>
        <v>98</v>
      </c>
      <c r="E45" s="65">
        <f>SUM(E46:E48)</f>
        <v>474</v>
      </c>
      <c r="F45" s="67">
        <f>SUM(F46:F48)</f>
        <v>572</v>
      </c>
      <c r="G45" s="67">
        <f>F49</f>
        <v>541</v>
      </c>
      <c r="H45" s="68" t="str">
        <f>B49</f>
        <v>Rägavere vald</v>
      </c>
      <c r="I45" s="112">
        <f>SUM(I46:I48)</f>
        <v>382</v>
      </c>
      <c r="J45" s="70">
        <f>SUM(J46:J48)</f>
        <v>480</v>
      </c>
      <c r="K45" s="67">
        <f>J57</f>
        <v>565</v>
      </c>
      <c r="L45" s="68" t="str">
        <f>B57</f>
        <v>RMK Spordiklubi</v>
      </c>
      <c r="M45" s="73">
        <f>SUM(M46:M48)</f>
        <v>488</v>
      </c>
      <c r="N45" s="67">
        <f>SUM(N46:N48)</f>
        <v>586</v>
      </c>
      <c r="O45" s="67">
        <f>N41</f>
        <v>572</v>
      </c>
      <c r="P45" s="68" t="str">
        <f>B41</f>
        <v>Kindle</v>
      </c>
      <c r="Q45" s="73">
        <f>SUM(Q46:Q48)</f>
        <v>446</v>
      </c>
      <c r="R45" s="67">
        <f>SUM(R46:R48)</f>
        <v>544</v>
      </c>
      <c r="S45" s="67">
        <f>R37</f>
        <v>570</v>
      </c>
      <c r="T45" s="68" t="str">
        <f>B37</f>
        <v>Ehituse ABC</v>
      </c>
      <c r="U45" s="73">
        <f>SUM(U46:U48)</f>
        <v>369</v>
      </c>
      <c r="V45" s="67">
        <f>SUM(V46:V48)</f>
        <v>467</v>
      </c>
      <c r="W45" s="67">
        <f>V53</f>
        <v>513</v>
      </c>
      <c r="X45" s="68" t="str">
        <f>B53</f>
        <v>Dan Arpo</v>
      </c>
      <c r="Y45" s="74">
        <f t="shared" si="1"/>
        <v>2649</v>
      </c>
      <c r="Z45" s="72">
        <f>SUM(Z46:Z48)</f>
        <v>2159</v>
      </c>
      <c r="AA45" s="92">
        <f>AVERAGE(AA46,AA47,AA48)</f>
        <v>176.60000000000002</v>
      </c>
      <c r="AB45" s="76">
        <f>AVERAGE(AB46,AB47,AB48)</f>
        <v>143.93333333333337</v>
      </c>
      <c r="AC45" s="330">
        <f>G46+K46+O46+S46+W46</f>
        <v>2</v>
      </c>
    </row>
    <row r="46" spans="2:29" s="63" customFormat="1" ht="17.25" customHeight="1">
      <c r="B46" s="333" t="s">
        <v>166</v>
      </c>
      <c r="C46" s="334"/>
      <c r="D46" s="77">
        <v>31</v>
      </c>
      <c r="E46" s="78">
        <v>155</v>
      </c>
      <c r="F46" s="81">
        <f>D46+E46</f>
        <v>186</v>
      </c>
      <c r="G46" s="335">
        <v>1</v>
      </c>
      <c r="H46" s="336"/>
      <c r="I46" s="80">
        <v>139</v>
      </c>
      <c r="J46" s="79">
        <f>D46+I46</f>
        <v>170</v>
      </c>
      <c r="K46" s="335">
        <v>0</v>
      </c>
      <c r="L46" s="336"/>
      <c r="M46" s="80">
        <v>176</v>
      </c>
      <c r="N46" s="79">
        <f>D46+M46</f>
        <v>207</v>
      </c>
      <c r="O46" s="335">
        <v>1</v>
      </c>
      <c r="P46" s="336"/>
      <c r="Q46" s="78">
        <v>197</v>
      </c>
      <c r="R46" s="81">
        <f>D46+Q46</f>
        <v>228</v>
      </c>
      <c r="S46" s="335">
        <v>0</v>
      </c>
      <c r="T46" s="336"/>
      <c r="U46" s="78">
        <v>142</v>
      </c>
      <c r="V46" s="81">
        <f>D46+U46</f>
        <v>173</v>
      </c>
      <c r="W46" s="335">
        <v>0</v>
      </c>
      <c r="X46" s="336"/>
      <c r="Y46" s="79">
        <f t="shared" si="1"/>
        <v>964</v>
      </c>
      <c r="Z46" s="80">
        <f>E46+I46+M46+Q46+U46</f>
        <v>809</v>
      </c>
      <c r="AA46" s="82">
        <f>AVERAGE(F46,J46,N46,R46,V46)</f>
        <v>192.8</v>
      </c>
      <c r="AB46" s="83">
        <f>AVERAGE(F46,J46,N46,R46,V46)-D46</f>
        <v>161.8</v>
      </c>
      <c r="AC46" s="331"/>
    </row>
    <row r="47" spans="2:29" s="63" customFormat="1" ht="17.25" customHeight="1">
      <c r="B47" s="333" t="s">
        <v>167</v>
      </c>
      <c r="C47" s="334"/>
      <c r="D47" s="77">
        <v>33</v>
      </c>
      <c r="E47" s="78">
        <v>167</v>
      </c>
      <c r="F47" s="81">
        <f>D47+E47</f>
        <v>200</v>
      </c>
      <c r="G47" s="337"/>
      <c r="H47" s="338"/>
      <c r="I47" s="80">
        <v>111</v>
      </c>
      <c r="J47" s="79">
        <f>D47+I47</f>
        <v>144</v>
      </c>
      <c r="K47" s="337"/>
      <c r="L47" s="338"/>
      <c r="M47" s="80">
        <v>162</v>
      </c>
      <c r="N47" s="79">
        <f>D47+M47</f>
        <v>195</v>
      </c>
      <c r="O47" s="337"/>
      <c r="P47" s="338"/>
      <c r="Q47" s="78">
        <v>111</v>
      </c>
      <c r="R47" s="81">
        <f>D47+Q47</f>
        <v>144</v>
      </c>
      <c r="S47" s="337"/>
      <c r="T47" s="338"/>
      <c r="U47" s="78">
        <v>101</v>
      </c>
      <c r="V47" s="81">
        <f>D47+U47</f>
        <v>134</v>
      </c>
      <c r="W47" s="337"/>
      <c r="X47" s="338"/>
      <c r="Y47" s="79">
        <f t="shared" si="1"/>
        <v>817</v>
      </c>
      <c r="Z47" s="80">
        <f>E47+I47+M47+Q47+U47</f>
        <v>652</v>
      </c>
      <c r="AA47" s="82">
        <f>AVERAGE(F47,J47,N47,R47,V47)</f>
        <v>163.4</v>
      </c>
      <c r="AB47" s="83">
        <f>AVERAGE(F47,J47,N47,R47,V47)-D47</f>
        <v>130.4</v>
      </c>
      <c r="AC47" s="331"/>
    </row>
    <row r="48" spans="2:29" s="63" customFormat="1" ht="17.25" customHeight="1" thickBot="1">
      <c r="B48" s="341" t="s">
        <v>165</v>
      </c>
      <c r="C48" s="342"/>
      <c r="D48" s="84">
        <v>34</v>
      </c>
      <c r="E48" s="85">
        <v>152</v>
      </c>
      <c r="F48" s="86">
        <f>D48+E48</f>
        <v>186</v>
      </c>
      <c r="G48" s="339"/>
      <c r="H48" s="340"/>
      <c r="I48" s="87">
        <v>132</v>
      </c>
      <c r="J48" s="86">
        <f>D48+I48</f>
        <v>166</v>
      </c>
      <c r="K48" s="339"/>
      <c r="L48" s="340"/>
      <c r="M48" s="87">
        <v>150</v>
      </c>
      <c r="N48" s="86">
        <f>D48+M48</f>
        <v>184</v>
      </c>
      <c r="O48" s="339"/>
      <c r="P48" s="340"/>
      <c r="Q48" s="85">
        <v>138</v>
      </c>
      <c r="R48" s="86">
        <f>D48+Q48</f>
        <v>172</v>
      </c>
      <c r="S48" s="339"/>
      <c r="T48" s="340"/>
      <c r="U48" s="85">
        <v>126</v>
      </c>
      <c r="V48" s="86">
        <f>D48+U48</f>
        <v>160</v>
      </c>
      <c r="W48" s="339"/>
      <c r="X48" s="340"/>
      <c r="Y48" s="86">
        <f t="shared" si="1"/>
        <v>868</v>
      </c>
      <c r="Z48" s="87">
        <f>E48+I48+M48+Q48+U48</f>
        <v>698</v>
      </c>
      <c r="AA48" s="88">
        <f>AVERAGE(F48,J48,N48,R48,V48)</f>
        <v>173.6</v>
      </c>
      <c r="AB48" s="89">
        <f>AVERAGE(F48,J48,N48,R48,V48)-D48</f>
        <v>139.6</v>
      </c>
      <c r="AC48" s="332"/>
    </row>
    <row r="49" spans="2:29" s="63" customFormat="1" ht="48" customHeight="1">
      <c r="B49" s="328" t="s">
        <v>76</v>
      </c>
      <c r="C49" s="329"/>
      <c r="D49" s="64">
        <f>SUM(D50:D52)</f>
        <v>141</v>
      </c>
      <c r="E49" s="65">
        <f>SUM(E50:E52)</f>
        <v>400</v>
      </c>
      <c r="F49" s="67">
        <f>SUM(F50:F52)</f>
        <v>541</v>
      </c>
      <c r="G49" s="67">
        <f>F45</f>
        <v>572</v>
      </c>
      <c r="H49" s="68" t="str">
        <f>B45</f>
        <v>Taaravainu</v>
      </c>
      <c r="I49" s="112">
        <f>SUM(I50:I52)</f>
        <v>350</v>
      </c>
      <c r="J49" s="70">
        <f>SUM(J50:J52)</f>
        <v>491</v>
      </c>
      <c r="K49" s="67">
        <f>J41</f>
        <v>508</v>
      </c>
      <c r="L49" s="68" t="str">
        <f>B41</f>
        <v>Kindle</v>
      </c>
      <c r="M49" s="73">
        <f>SUM(M50:M52)</f>
        <v>437</v>
      </c>
      <c r="N49" s="67">
        <f>SUM(N50:N52)</f>
        <v>578</v>
      </c>
      <c r="O49" s="67">
        <f>N37</f>
        <v>564</v>
      </c>
      <c r="P49" s="68" t="str">
        <f>B37</f>
        <v>Ehituse ABC</v>
      </c>
      <c r="Q49" s="73">
        <f>SUM(Q50:Q52)</f>
        <v>396</v>
      </c>
      <c r="R49" s="67">
        <f>SUM(R50:R52)</f>
        <v>537</v>
      </c>
      <c r="S49" s="67">
        <f>R53</f>
        <v>552</v>
      </c>
      <c r="T49" s="68" t="str">
        <f>B53</f>
        <v>Dan Arpo</v>
      </c>
      <c r="U49" s="73">
        <f>SUM(U50:U52)</f>
        <v>395</v>
      </c>
      <c r="V49" s="67">
        <f>SUM(V50:V52)</f>
        <v>536</v>
      </c>
      <c r="W49" s="67">
        <f>V57</f>
        <v>474</v>
      </c>
      <c r="X49" s="68" t="str">
        <f>B57</f>
        <v>RMK Spordiklubi</v>
      </c>
      <c r="Y49" s="74">
        <f t="shared" si="1"/>
        <v>2683</v>
      </c>
      <c r="Z49" s="72">
        <f>SUM(Z50:Z52)</f>
        <v>1978</v>
      </c>
      <c r="AA49" s="92">
        <f>AVERAGE(AA50,AA51,AA52)</f>
        <v>178.86666666666665</v>
      </c>
      <c r="AB49" s="76">
        <f>AVERAGE(AB50,AB51,AB52)</f>
        <v>131.86666666666665</v>
      </c>
      <c r="AC49" s="330">
        <f>G50+K50+O50+S50+W50</f>
        <v>2</v>
      </c>
    </row>
    <row r="50" spans="2:29" s="63" customFormat="1" ht="17.25" customHeight="1">
      <c r="B50" s="333" t="s">
        <v>114</v>
      </c>
      <c r="C50" s="334"/>
      <c r="D50" s="77">
        <v>50</v>
      </c>
      <c r="E50" s="80">
        <v>157</v>
      </c>
      <c r="F50" s="81">
        <f>D50+E50</f>
        <v>207</v>
      </c>
      <c r="G50" s="335">
        <v>0</v>
      </c>
      <c r="H50" s="336"/>
      <c r="I50" s="80">
        <v>116</v>
      </c>
      <c r="J50" s="79">
        <f>D50+I50</f>
        <v>166</v>
      </c>
      <c r="K50" s="335">
        <v>0</v>
      </c>
      <c r="L50" s="336"/>
      <c r="M50" s="80">
        <v>132</v>
      </c>
      <c r="N50" s="79">
        <f>D50+M50</f>
        <v>182</v>
      </c>
      <c r="O50" s="335">
        <v>1</v>
      </c>
      <c r="P50" s="336"/>
      <c r="Q50" s="78">
        <v>155</v>
      </c>
      <c r="R50" s="81">
        <f>D50+Q50</f>
        <v>205</v>
      </c>
      <c r="S50" s="335">
        <v>0</v>
      </c>
      <c r="T50" s="336"/>
      <c r="U50" s="78">
        <v>115</v>
      </c>
      <c r="V50" s="81">
        <f>D50+U50</f>
        <v>165</v>
      </c>
      <c r="W50" s="335">
        <v>1</v>
      </c>
      <c r="X50" s="336"/>
      <c r="Y50" s="79">
        <f t="shared" si="1"/>
        <v>925</v>
      </c>
      <c r="Z50" s="80">
        <f>E50+I50+M50+Q50+U50</f>
        <v>675</v>
      </c>
      <c r="AA50" s="82">
        <f>AVERAGE(F50,J50,N50,R50,V50)</f>
        <v>185</v>
      </c>
      <c r="AB50" s="83">
        <f>AVERAGE(F50,J50,N50,R50,V50)-D50</f>
        <v>135</v>
      </c>
      <c r="AC50" s="331"/>
    </row>
    <row r="51" spans="2:29" s="63" customFormat="1" ht="17.25" customHeight="1">
      <c r="B51" s="333" t="s">
        <v>115</v>
      </c>
      <c r="C51" s="334"/>
      <c r="D51" s="77">
        <v>44</v>
      </c>
      <c r="E51" s="98">
        <v>119</v>
      </c>
      <c r="F51" s="81">
        <f>D51+E51</f>
        <v>163</v>
      </c>
      <c r="G51" s="337"/>
      <c r="H51" s="338"/>
      <c r="I51" s="80">
        <v>126</v>
      </c>
      <c r="J51" s="79">
        <f>D51+I51</f>
        <v>170</v>
      </c>
      <c r="K51" s="337"/>
      <c r="L51" s="338"/>
      <c r="M51" s="80">
        <v>170</v>
      </c>
      <c r="N51" s="79">
        <f>D51+M51</f>
        <v>214</v>
      </c>
      <c r="O51" s="337"/>
      <c r="P51" s="338"/>
      <c r="Q51" s="78">
        <v>103</v>
      </c>
      <c r="R51" s="81">
        <f>D51+Q51</f>
        <v>147</v>
      </c>
      <c r="S51" s="337"/>
      <c r="T51" s="338"/>
      <c r="U51" s="78">
        <v>134</v>
      </c>
      <c r="V51" s="81">
        <f>D51+U51</f>
        <v>178</v>
      </c>
      <c r="W51" s="337"/>
      <c r="X51" s="338"/>
      <c r="Y51" s="79">
        <f t="shared" si="1"/>
        <v>872</v>
      </c>
      <c r="Z51" s="80">
        <f>E51+I51+M51+Q51+U51</f>
        <v>652</v>
      </c>
      <c r="AA51" s="82">
        <f>AVERAGE(F51,J51,N51,R51,V51)</f>
        <v>174.4</v>
      </c>
      <c r="AB51" s="83">
        <f>AVERAGE(F51,J51,N51,R51,V51)-D51</f>
        <v>130.4</v>
      </c>
      <c r="AC51" s="331"/>
    </row>
    <row r="52" spans="2:29" s="63" customFormat="1" ht="17.25" customHeight="1" thickBot="1">
      <c r="B52" s="341" t="s">
        <v>116</v>
      </c>
      <c r="C52" s="342"/>
      <c r="D52" s="84">
        <v>47</v>
      </c>
      <c r="E52" s="85">
        <v>124</v>
      </c>
      <c r="F52" s="81">
        <f>D52+E52</f>
        <v>171</v>
      </c>
      <c r="G52" s="339"/>
      <c r="H52" s="340"/>
      <c r="I52" s="87">
        <v>108</v>
      </c>
      <c r="J52" s="86">
        <f>D52+I52</f>
        <v>155</v>
      </c>
      <c r="K52" s="339"/>
      <c r="L52" s="340"/>
      <c r="M52" s="87">
        <v>135</v>
      </c>
      <c r="N52" s="86">
        <f>D52+M52</f>
        <v>182</v>
      </c>
      <c r="O52" s="339"/>
      <c r="P52" s="340"/>
      <c r="Q52" s="85">
        <v>138</v>
      </c>
      <c r="R52" s="86">
        <f>D52+Q52</f>
        <v>185</v>
      </c>
      <c r="S52" s="339"/>
      <c r="T52" s="340"/>
      <c r="U52" s="85">
        <v>146</v>
      </c>
      <c r="V52" s="86">
        <f>D52+U52</f>
        <v>193</v>
      </c>
      <c r="W52" s="339"/>
      <c r="X52" s="340"/>
      <c r="Y52" s="86">
        <f t="shared" si="1"/>
        <v>886</v>
      </c>
      <c r="Z52" s="87">
        <f>E52+I52+M52+Q52+U52</f>
        <v>651</v>
      </c>
      <c r="AA52" s="88">
        <f>AVERAGE(F52,J52,N52,R52,V52)</f>
        <v>177.2</v>
      </c>
      <c r="AB52" s="89">
        <f>AVERAGE(F52,J52,N52,R52,V52)-D52</f>
        <v>130.2</v>
      </c>
      <c r="AC52" s="332"/>
    </row>
    <row r="53" spans="2:29" s="63" customFormat="1" ht="48.75" customHeight="1">
      <c r="B53" s="343" t="s">
        <v>72</v>
      </c>
      <c r="C53" s="323"/>
      <c r="D53" s="64">
        <f>SUM(D54:D56)</f>
        <v>51</v>
      </c>
      <c r="E53" s="65">
        <f>SUM(E54:E56)</f>
        <v>486</v>
      </c>
      <c r="F53" s="93">
        <f>SUM(F54:F56)</f>
        <v>537</v>
      </c>
      <c r="G53" s="67">
        <f>F41</f>
        <v>585</v>
      </c>
      <c r="H53" s="68" t="str">
        <f>B41</f>
        <v>Kindle</v>
      </c>
      <c r="I53" s="112">
        <f>SUM(I54:I56)</f>
        <v>436</v>
      </c>
      <c r="J53" s="70">
        <f>SUM(J54:J56)</f>
        <v>487</v>
      </c>
      <c r="K53" s="67">
        <f>J37</f>
        <v>573</v>
      </c>
      <c r="L53" s="68" t="str">
        <f>B37</f>
        <v>Ehituse ABC</v>
      </c>
      <c r="M53" s="73">
        <f>SUM(M54:M56)</f>
        <v>476</v>
      </c>
      <c r="N53" s="67">
        <f>SUM(N54:N56)</f>
        <v>527</v>
      </c>
      <c r="O53" s="67">
        <f>N57</f>
        <v>489</v>
      </c>
      <c r="P53" s="68" t="str">
        <f>B57</f>
        <v>RMK Spordiklubi</v>
      </c>
      <c r="Q53" s="73">
        <f>SUM(Q54:Q56)</f>
        <v>501</v>
      </c>
      <c r="R53" s="67">
        <f>SUM(R54:R56)</f>
        <v>552</v>
      </c>
      <c r="S53" s="67">
        <f>R49</f>
        <v>537</v>
      </c>
      <c r="T53" s="68" t="str">
        <f>B49</f>
        <v>Rägavere vald</v>
      </c>
      <c r="U53" s="73">
        <f>SUM(U54:U56)</f>
        <v>462</v>
      </c>
      <c r="V53" s="67">
        <f>SUM(V54:V56)</f>
        <v>513</v>
      </c>
      <c r="W53" s="67">
        <f>V45</f>
        <v>467</v>
      </c>
      <c r="X53" s="68" t="str">
        <f>B45</f>
        <v>Taaravainu</v>
      </c>
      <c r="Y53" s="74">
        <f t="shared" si="1"/>
        <v>2616</v>
      </c>
      <c r="Z53" s="72">
        <f>SUM(Z54:Z56)</f>
        <v>2361</v>
      </c>
      <c r="AA53" s="92">
        <f>AVERAGE(AA54,AA55,AA56)</f>
        <v>174.4</v>
      </c>
      <c r="AB53" s="76">
        <f>AVERAGE(AB54,AB55,AB56)</f>
        <v>157.4</v>
      </c>
      <c r="AC53" s="330">
        <f>G54+K54+O54+S54+W54</f>
        <v>3</v>
      </c>
    </row>
    <row r="54" spans="2:29" s="63" customFormat="1" ht="17.25" customHeight="1">
      <c r="B54" s="333" t="s">
        <v>132</v>
      </c>
      <c r="C54" s="334"/>
      <c r="D54" s="77">
        <v>16</v>
      </c>
      <c r="E54" s="80">
        <v>189</v>
      </c>
      <c r="F54" s="81">
        <f>D54+E54</f>
        <v>205</v>
      </c>
      <c r="G54" s="335">
        <v>0</v>
      </c>
      <c r="H54" s="336"/>
      <c r="I54" s="80">
        <v>126</v>
      </c>
      <c r="J54" s="79">
        <f>D54+I54</f>
        <v>142</v>
      </c>
      <c r="K54" s="335">
        <v>0</v>
      </c>
      <c r="L54" s="336"/>
      <c r="M54" s="80">
        <v>148</v>
      </c>
      <c r="N54" s="79">
        <f>D54+M54</f>
        <v>164</v>
      </c>
      <c r="O54" s="335">
        <v>1</v>
      </c>
      <c r="P54" s="336"/>
      <c r="Q54" s="78">
        <v>175</v>
      </c>
      <c r="R54" s="81">
        <f>D54+Q54</f>
        <v>191</v>
      </c>
      <c r="S54" s="335">
        <v>1</v>
      </c>
      <c r="T54" s="336"/>
      <c r="U54" s="78">
        <v>156</v>
      </c>
      <c r="V54" s="81">
        <f>D54+U54</f>
        <v>172</v>
      </c>
      <c r="W54" s="335">
        <v>1</v>
      </c>
      <c r="X54" s="336"/>
      <c r="Y54" s="79">
        <f t="shared" si="1"/>
        <v>874</v>
      </c>
      <c r="Z54" s="80">
        <f>E54+I54+M54+Q54+U54</f>
        <v>794</v>
      </c>
      <c r="AA54" s="82">
        <f>AVERAGE(F54,J54,N54,R54,V54)</f>
        <v>174.8</v>
      </c>
      <c r="AB54" s="83">
        <f>AVERAGE(F54,J54,N54,R54,V54)-D54</f>
        <v>158.8</v>
      </c>
      <c r="AC54" s="331"/>
    </row>
    <row r="55" spans="2:29" s="63" customFormat="1" ht="17.25" customHeight="1">
      <c r="B55" s="333" t="s">
        <v>131</v>
      </c>
      <c r="C55" s="334"/>
      <c r="D55" s="77">
        <v>21</v>
      </c>
      <c r="E55" s="78">
        <v>153</v>
      </c>
      <c r="F55" s="81">
        <f>D55+E55</f>
        <v>174</v>
      </c>
      <c r="G55" s="337"/>
      <c r="H55" s="338"/>
      <c r="I55" s="80">
        <v>177</v>
      </c>
      <c r="J55" s="79">
        <f>D55+I55</f>
        <v>198</v>
      </c>
      <c r="K55" s="337"/>
      <c r="L55" s="338"/>
      <c r="M55" s="80">
        <v>137</v>
      </c>
      <c r="N55" s="79">
        <f>D55+M55</f>
        <v>158</v>
      </c>
      <c r="O55" s="337"/>
      <c r="P55" s="338"/>
      <c r="Q55" s="78">
        <v>168</v>
      </c>
      <c r="R55" s="81">
        <f>D55+Q55</f>
        <v>189</v>
      </c>
      <c r="S55" s="337"/>
      <c r="T55" s="338"/>
      <c r="U55" s="78">
        <v>174</v>
      </c>
      <c r="V55" s="81">
        <f>D55+U55</f>
        <v>195</v>
      </c>
      <c r="W55" s="337"/>
      <c r="X55" s="338"/>
      <c r="Y55" s="79">
        <f t="shared" si="1"/>
        <v>914</v>
      </c>
      <c r="Z55" s="80">
        <f>E55+I55+M55+Q55+U55</f>
        <v>809</v>
      </c>
      <c r="AA55" s="82">
        <f>AVERAGE(F55,J55,N55,R55,V55)</f>
        <v>182.8</v>
      </c>
      <c r="AB55" s="83">
        <f>AVERAGE(F55,J55,N55,R55,V55)-D55</f>
        <v>161.8</v>
      </c>
      <c r="AC55" s="331"/>
    </row>
    <row r="56" spans="2:29" s="63" customFormat="1" ht="17.25" customHeight="1" thickBot="1">
      <c r="B56" s="341" t="s">
        <v>130</v>
      </c>
      <c r="C56" s="342"/>
      <c r="D56" s="84">
        <v>14</v>
      </c>
      <c r="E56" s="85">
        <v>144</v>
      </c>
      <c r="F56" s="81">
        <f>D56+E56</f>
        <v>158</v>
      </c>
      <c r="G56" s="339"/>
      <c r="H56" s="340"/>
      <c r="I56" s="87">
        <v>133</v>
      </c>
      <c r="J56" s="86">
        <f>D56+I56</f>
        <v>147</v>
      </c>
      <c r="K56" s="339"/>
      <c r="L56" s="340"/>
      <c r="M56" s="87">
        <v>191</v>
      </c>
      <c r="N56" s="86">
        <f>D56+M56</f>
        <v>205</v>
      </c>
      <c r="O56" s="339"/>
      <c r="P56" s="340"/>
      <c r="Q56" s="85">
        <v>158</v>
      </c>
      <c r="R56" s="86">
        <f>D56+Q56</f>
        <v>172</v>
      </c>
      <c r="S56" s="339"/>
      <c r="T56" s="340"/>
      <c r="U56" s="85">
        <v>132</v>
      </c>
      <c r="V56" s="86">
        <f>D56+U56</f>
        <v>146</v>
      </c>
      <c r="W56" s="339"/>
      <c r="X56" s="340"/>
      <c r="Y56" s="86">
        <f t="shared" si="1"/>
        <v>828</v>
      </c>
      <c r="Z56" s="87">
        <f>E56+I56+M56+Q56+U56</f>
        <v>758</v>
      </c>
      <c r="AA56" s="88">
        <f>AVERAGE(F56,J56,N56,R56,V56)</f>
        <v>165.6</v>
      </c>
      <c r="AB56" s="89">
        <f>AVERAGE(F56,J56,N56,R56,V56)-D56</f>
        <v>151.6</v>
      </c>
      <c r="AC56" s="332"/>
    </row>
    <row r="57" spans="2:29" s="63" customFormat="1" ht="49.5" customHeight="1">
      <c r="B57" s="328" t="s">
        <v>135</v>
      </c>
      <c r="C57" s="329"/>
      <c r="D57" s="64">
        <f>SUM(D58:D60)</f>
        <v>162</v>
      </c>
      <c r="E57" s="65">
        <f>SUM(E58:E60)</f>
        <v>345</v>
      </c>
      <c r="F57" s="93">
        <f>SUM(F58:F60)</f>
        <v>507</v>
      </c>
      <c r="G57" s="93">
        <f>F37</f>
        <v>548</v>
      </c>
      <c r="H57" s="71" t="str">
        <f>B37</f>
        <v>Ehituse ABC</v>
      </c>
      <c r="I57" s="69">
        <f>SUM(I58:I60)</f>
        <v>403</v>
      </c>
      <c r="J57" s="70">
        <f>SUM(J58:J60)</f>
        <v>565</v>
      </c>
      <c r="K57" s="67">
        <f>J45</f>
        <v>480</v>
      </c>
      <c r="L57" s="68" t="str">
        <f>B45</f>
        <v>Taaravainu</v>
      </c>
      <c r="M57" s="73">
        <f>SUM(M58:M60)</f>
        <v>327</v>
      </c>
      <c r="N57" s="67">
        <f>SUM(N58:N60)</f>
        <v>489</v>
      </c>
      <c r="O57" s="67">
        <f>N53</f>
        <v>527</v>
      </c>
      <c r="P57" s="68" t="str">
        <f>B53</f>
        <v>Dan Arpo</v>
      </c>
      <c r="Q57" s="73">
        <f>SUM(Q58:Q60)</f>
        <v>339</v>
      </c>
      <c r="R57" s="67">
        <f>SUM(R58:R60)</f>
        <v>501</v>
      </c>
      <c r="S57" s="67">
        <f>R41</f>
        <v>556</v>
      </c>
      <c r="T57" s="68" t="str">
        <f>B41</f>
        <v>Kindle</v>
      </c>
      <c r="U57" s="73">
        <f>SUM(U58:U60)</f>
        <v>312</v>
      </c>
      <c r="V57" s="67">
        <f>SUM(V58:V60)</f>
        <v>474</v>
      </c>
      <c r="W57" s="67">
        <f>V49</f>
        <v>536</v>
      </c>
      <c r="X57" s="68" t="str">
        <f>B49</f>
        <v>Rägavere vald</v>
      </c>
      <c r="Y57" s="74">
        <f t="shared" si="1"/>
        <v>2536</v>
      </c>
      <c r="Z57" s="72">
        <f>SUM(Z58:Z60)</f>
        <v>1726</v>
      </c>
      <c r="AA57" s="92">
        <f>AVERAGE(AA58,AA59,AA60)</f>
        <v>169.0666666666667</v>
      </c>
      <c r="AB57" s="76">
        <f>AVERAGE(AB58,AB59,AB60)</f>
        <v>115.06666666666666</v>
      </c>
      <c r="AC57" s="330">
        <f>G58+K58+O58+S58+W58</f>
        <v>1</v>
      </c>
    </row>
    <row r="58" spans="2:29" s="63" customFormat="1" ht="17.25" customHeight="1">
      <c r="B58" s="371" t="s">
        <v>265</v>
      </c>
      <c r="C58" s="372"/>
      <c r="D58" s="77">
        <v>56</v>
      </c>
      <c r="E58" s="78">
        <v>123</v>
      </c>
      <c r="F58" s="81">
        <f>D58+E58</f>
        <v>179</v>
      </c>
      <c r="G58" s="335">
        <v>0</v>
      </c>
      <c r="H58" s="336"/>
      <c r="I58" s="80">
        <v>113</v>
      </c>
      <c r="J58" s="79">
        <f>D58+I58</f>
        <v>169</v>
      </c>
      <c r="K58" s="335">
        <v>1</v>
      </c>
      <c r="L58" s="336"/>
      <c r="M58" s="80">
        <v>90</v>
      </c>
      <c r="N58" s="79">
        <f>D58+M58</f>
        <v>146</v>
      </c>
      <c r="O58" s="335">
        <v>0</v>
      </c>
      <c r="P58" s="336"/>
      <c r="Q58" s="78">
        <v>131</v>
      </c>
      <c r="R58" s="81">
        <f>D58+Q58</f>
        <v>187</v>
      </c>
      <c r="S58" s="335">
        <v>0</v>
      </c>
      <c r="T58" s="336"/>
      <c r="U58" s="78">
        <v>95</v>
      </c>
      <c r="V58" s="81">
        <f>D58+U58</f>
        <v>151</v>
      </c>
      <c r="W58" s="335">
        <v>0</v>
      </c>
      <c r="X58" s="336"/>
      <c r="Y58" s="79">
        <f>F58+J58+N58+R58+V58</f>
        <v>832</v>
      </c>
      <c r="Z58" s="80">
        <f>E58+I58+M58+Q58+U58</f>
        <v>552</v>
      </c>
      <c r="AA58" s="82">
        <f>AVERAGE(F58,J58,N58,R58,V58)</f>
        <v>166.4</v>
      </c>
      <c r="AB58" s="83">
        <f>AVERAGE(F58,J58,N58,R58,V58)-D58</f>
        <v>110.4</v>
      </c>
      <c r="AC58" s="331"/>
    </row>
    <row r="59" spans="2:29" s="63" customFormat="1" ht="17.25" customHeight="1">
      <c r="B59" s="371" t="s">
        <v>168</v>
      </c>
      <c r="C59" s="372"/>
      <c r="D59" s="77">
        <v>50</v>
      </c>
      <c r="E59" s="78">
        <v>131</v>
      </c>
      <c r="F59" s="81">
        <f>D59+E59</f>
        <v>181</v>
      </c>
      <c r="G59" s="337"/>
      <c r="H59" s="338"/>
      <c r="I59" s="80">
        <v>165</v>
      </c>
      <c r="J59" s="79">
        <f>D59+I59</f>
        <v>215</v>
      </c>
      <c r="K59" s="337"/>
      <c r="L59" s="338"/>
      <c r="M59" s="80">
        <v>115</v>
      </c>
      <c r="N59" s="79">
        <f>D59+M59</f>
        <v>165</v>
      </c>
      <c r="O59" s="337"/>
      <c r="P59" s="338"/>
      <c r="Q59" s="78">
        <v>116</v>
      </c>
      <c r="R59" s="81">
        <f>D59+Q59</f>
        <v>166</v>
      </c>
      <c r="S59" s="337"/>
      <c r="T59" s="338"/>
      <c r="U59" s="78">
        <v>119</v>
      </c>
      <c r="V59" s="81">
        <f>D59+U59</f>
        <v>169</v>
      </c>
      <c r="W59" s="337"/>
      <c r="X59" s="338"/>
      <c r="Y59" s="79">
        <f>F59+J59+N59+R59+V59</f>
        <v>896</v>
      </c>
      <c r="Z59" s="80">
        <f>E59+I59+M59+Q59+U59</f>
        <v>646</v>
      </c>
      <c r="AA59" s="82">
        <f>AVERAGE(F59,J59,N59,R59,V59)</f>
        <v>179.2</v>
      </c>
      <c r="AB59" s="83">
        <f>AVERAGE(F59,J59,N59,R59,V59)-D59</f>
        <v>129.2</v>
      </c>
      <c r="AC59" s="331"/>
    </row>
    <row r="60" spans="2:29" s="63" customFormat="1" ht="17.25" customHeight="1" thickBot="1">
      <c r="B60" s="350" t="s">
        <v>211</v>
      </c>
      <c r="C60" s="351"/>
      <c r="D60" s="84">
        <v>56</v>
      </c>
      <c r="E60" s="85">
        <v>91</v>
      </c>
      <c r="F60" s="86">
        <f>D60+E60</f>
        <v>147</v>
      </c>
      <c r="G60" s="339"/>
      <c r="H60" s="340"/>
      <c r="I60" s="87">
        <v>125</v>
      </c>
      <c r="J60" s="86">
        <f>D60+I60</f>
        <v>181</v>
      </c>
      <c r="K60" s="339"/>
      <c r="L60" s="340"/>
      <c r="M60" s="87">
        <v>122</v>
      </c>
      <c r="N60" s="86">
        <f>D60+M60</f>
        <v>178</v>
      </c>
      <c r="O60" s="339"/>
      <c r="P60" s="340"/>
      <c r="Q60" s="87">
        <v>92</v>
      </c>
      <c r="R60" s="86">
        <f>D60+Q60</f>
        <v>148</v>
      </c>
      <c r="S60" s="339"/>
      <c r="T60" s="340"/>
      <c r="U60" s="87">
        <v>98</v>
      </c>
      <c r="V60" s="86">
        <f>D60+U60</f>
        <v>154</v>
      </c>
      <c r="W60" s="339"/>
      <c r="X60" s="340"/>
      <c r="Y60" s="86">
        <f>F60+J60+N60+R60+V60</f>
        <v>808</v>
      </c>
      <c r="Z60" s="87">
        <f>E60+I60+M60+Q60+U60</f>
        <v>528</v>
      </c>
      <c r="AA60" s="88">
        <f>AVERAGE(F60,J60,N60,R60,V60)</f>
        <v>161.6</v>
      </c>
      <c r="AB60" s="89">
        <f>AVERAGE(F60,J60,N60,R60,V60)-D60</f>
        <v>105.6</v>
      </c>
      <c r="AC60" s="332"/>
    </row>
    <row r="61" spans="2:29" s="63" customFormat="1" ht="17.25" customHeight="1">
      <c r="B61" s="115"/>
      <c r="C61" s="115"/>
      <c r="D61" s="100"/>
      <c r="E61" s="101"/>
      <c r="F61" s="102"/>
      <c r="G61" s="103"/>
      <c r="H61" s="103"/>
      <c r="I61" s="101"/>
      <c r="J61" s="102"/>
      <c r="K61" s="103"/>
      <c r="L61" s="103"/>
      <c r="M61" s="101"/>
      <c r="N61" s="102"/>
      <c r="O61" s="103"/>
      <c r="P61" s="103"/>
      <c r="Q61" s="101"/>
      <c r="R61" s="102"/>
      <c r="S61" s="103"/>
      <c r="T61" s="103"/>
      <c r="U61" s="101"/>
      <c r="V61" s="102"/>
      <c r="W61" s="103"/>
      <c r="X61" s="103"/>
      <c r="Y61" s="102"/>
      <c r="Z61" s="113"/>
      <c r="AA61" s="105"/>
      <c r="AB61" s="104"/>
      <c r="AC61" s="106"/>
    </row>
    <row r="62" spans="2:29" ht="40.5" customHeight="1">
      <c r="B62" s="1"/>
      <c r="C62" s="1"/>
      <c r="D62" s="1"/>
      <c r="E62" s="42"/>
      <c r="F62" s="4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3.5" customHeight="1">
      <c r="B63" s="234"/>
      <c r="C63" s="232"/>
      <c r="D63" s="1"/>
      <c r="E63" s="42"/>
      <c r="F63" s="358" t="s">
        <v>259</v>
      </c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1"/>
      <c r="T63" s="1"/>
      <c r="U63" s="1"/>
      <c r="V63" s="1"/>
      <c r="W63" s="359" t="s">
        <v>59</v>
      </c>
      <c r="X63" s="359"/>
      <c r="Y63" s="359"/>
      <c r="Z63" s="359"/>
      <c r="AA63" s="1"/>
      <c r="AB63" s="1"/>
      <c r="AC63" s="1"/>
    </row>
    <row r="64" spans="2:29" ht="24.75" customHeight="1" thickBot="1">
      <c r="B64" s="234" t="s">
        <v>93</v>
      </c>
      <c r="C64" s="232"/>
      <c r="D64" s="1"/>
      <c r="E64" s="42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1"/>
      <c r="T64" s="1"/>
      <c r="U64" s="1"/>
      <c r="V64" s="1"/>
      <c r="W64" s="360"/>
      <c r="X64" s="360"/>
      <c r="Y64" s="360"/>
      <c r="Z64" s="360"/>
      <c r="AA64" s="1"/>
      <c r="AB64" s="1"/>
      <c r="AC64" s="1"/>
    </row>
    <row r="65" spans="2:29" s="44" customFormat="1" ht="17.25" customHeight="1">
      <c r="B65" s="367" t="s">
        <v>1</v>
      </c>
      <c r="C65" s="368"/>
      <c r="D65" s="117" t="s">
        <v>31</v>
      </c>
      <c r="E65" s="116"/>
      <c r="F65" s="48" t="s">
        <v>35</v>
      </c>
      <c r="G65" s="352" t="s">
        <v>36</v>
      </c>
      <c r="H65" s="352"/>
      <c r="I65" s="48"/>
      <c r="J65" s="48" t="s">
        <v>37</v>
      </c>
      <c r="K65" s="352" t="s">
        <v>36</v>
      </c>
      <c r="L65" s="352"/>
      <c r="M65" s="48"/>
      <c r="N65" s="48" t="s">
        <v>38</v>
      </c>
      <c r="O65" s="352" t="s">
        <v>36</v>
      </c>
      <c r="P65" s="352"/>
      <c r="Q65" s="48"/>
      <c r="R65" s="48" t="s">
        <v>39</v>
      </c>
      <c r="S65" s="352" t="s">
        <v>36</v>
      </c>
      <c r="T65" s="352"/>
      <c r="U65" s="49"/>
      <c r="V65" s="48" t="s">
        <v>40</v>
      </c>
      <c r="W65" s="352" t="s">
        <v>36</v>
      </c>
      <c r="X65" s="352"/>
      <c r="Y65" s="48" t="s">
        <v>41</v>
      </c>
      <c r="Z65" s="50"/>
      <c r="AA65" s="108" t="s">
        <v>42</v>
      </c>
      <c r="AB65" s="52" t="s">
        <v>43</v>
      </c>
      <c r="AC65" s="53" t="s">
        <v>41</v>
      </c>
    </row>
    <row r="66" spans="2:29" s="44" customFormat="1" ht="17.25" customHeight="1" thickBot="1">
      <c r="B66" s="353" t="s">
        <v>44</v>
      </c>
      <c r="C66" s="354"/>
      <c r="D66" s="119"/>
      <c r="E66" s="118"/>
      <c r="F66" s="55" t="s">
        <v>45</v>
      </c>
      <c r="G66" s="355" t="s">
        <v>46</v>
      </c>
      <c r="H66" s="355"/>
      <c r="I66" s="55"/>
      <c r="J66" s="55" t="s">
        <v>45</v>
      </c>
      <c r="K66" s="355" t="s">
        <v>46</v>
      </c>
      <c r="L66" s="355"/>
      <c r="M66" s="55"/>
      <c r="N66" s="55" t="s">
        <v>45</v>
      </c>
      <c r="O66" s="355" t="s">
        <v>46</v>
      </c>
      <c r="P66" s="355"/>
      <c r="Q66" s="55"/>
      <c r="R66" s="55" t="s">
        <v>45</v>
      </c>
      <c r="S66" s="355" t="s">
        <v>46</v>
      </c>
      <c r="T66" s="355"/>
      <c r="U66" s="57"/>
      <c r="V66" s="55" t="s">
        <v>45</v>
      </c>
      <c r="W66" s="355" t="s">
        <v>46</v>
      </c>
      <c r="X66" s="355"/>
      <c r="Y66" s="55" t="s">
        <v>45</v>
      </c>
      <c r="Z66" s="59" t="s">
        <v>47</v>
      </c>
      <c r="AA66" s="60" t="s">
        <v>48</v>
      </c>
      <c r="AB66" s="61" t="s">
        <v>49</v>
      </c>
      <c r="AC66" s="120" t="s">
        <v>50</v>
      </c>
    </row>
    <row r="67" spans="2:29" s="63" customFormat="1" ht="49.5" customHeight="1">
      <c r="B67" s="343" t="s">
        <v>136</v>
      </c>
      <c r="C67" s="323"/>
      <c r="D67" s="90">
        <f>SUM(D68:D70)</f>
        <v>35</v>
      </c>
      <c r="E67" s="65">
        <f>SUM(E68:E70)</f>
        <v>514</v>
      </c>
      <c r="F67" s="66">
        <f>SUM(F68:F70)</f>
        <v>549</v>
      </c>
      <c r="G67" s="67">
        <f>F87</f>
        <v>567</v>
      </c>
      <c r="H67" s="68" t="str">
        <f>B87</f>
        <v>Club Tallinn</v>
      </c>
      <c r="I67" s="112">
        <f>SUM(I68:I70)</f>
        <v>523</v>
      </c>
      <c r="J67" s="70">
        <f>SUM(J68:J70)</f>
        <v>558</v>
      </c>
      <c r="K67" s="70">
        <f>J83</f>
        <v>592</v>
      </c>
      <c r="L67" s="68" t="str">
        <f>B83</f>
        <v>FEB</v>
      </c>
      <c r="M67" s="73">
        <f>SUM(M68:M70)</f>
        <v>545</v>
      </c>
      <c r="N67" s="67">
        <f>SUM(N68:N70)</f>
        <v>580</v>
      </c>
      <c r="O67" s="67">
        <f>N79</f>
        <v>531</v>
      </c>
      <c r="P67" s="68" t="str">
        <f>B79</f>
        <v>Jeld Wen</v>
      </c>
      <c r="Q67" s="73">
        <f>SUM(Q68:Q70)</f>
        <v>547</v>
      </c>
      <c r="R67" s="67">
        <f>SUM(R68:R70)</f>
        <v>582</v>
      </c>
      <c r="S67" s="67">
        <f>R75</f>
        <v>539</v>
      </c>
      <c r="T67" s="68" t="str">
        <f>B75</f>
        <v>Maja</v>
      </c>
      <c r="U67" s="73">
        <f>SUM(U68:U70)</f>
        <v>580</v>
      </c>
      <c r="V67" s="67">
        <f>SUM(V68:V70)</f>
        <v>615</v>
      </c>
      <c r="W67" s="67">
        <f>V71</f>
        <v>535</v>
      </c>
      <c r="X67" s="68" t="str">
        <f>B71</f>
        <v>Maanteed</v>
      </c>
      <c r="Y67" s="91">
        <f aca="true" t="shared" si="2" ref="Y67:Y87">F67+J67+N67+R67+V67</f>
        <v>2884</v>
      </c>
      <c r="Z67" s="73">
        <f>SUM(Z68:Z70)</f>
        <v>2709</v>
      </c>
      <c r="AA67" s="75">
        <f>AVERAGE(AA68,AA69,AA70)</f>
        <v>192.26666666666665</v>
      </c>
      <c r="AB67" s="121">
        <f>AVERAGE(AB68,AB69,AB70)</f>
        <v>180.6</v>
      </c>
      <c r="AC67" s="331">
        <f>G68+K68+O68+S68+W68</f>
        <v>3</v>
      </c>
    </row>
    <row r="68" spans="2:29" s="63" customFormat="1" ht="17.25" customHeight="1">
      <c r="B68" s="333" t="s">
        <v>179</v>
      </c>
      <c r="C68" s="334"/>
      <c r="D68" s="77">
        <v>21</v>
      </c>
      <c r="E68" s="78">
        <v>169</v>
      </c>
      <c r="F68" s="81">
        <f>D68+E68</f>
        <v>190</v>
      </c>
      <c r="G68" s="335">
        <v>0</v>
      </c>
      <c r="H68" s="336"/>
      <c r="I68" s="80">
        <v>199</v>
      </c>
      <c r="J68" s="79">
        <f>D68+I68</f>
        <v>220</v>
      </c>
      <c r="K68" s="335">
        <v>0</v>
      </c>
      <c r="L68" s="336"/>
      <c r="M68" s="80">
        <v>170</v>
      </c>
      <c r="N68" s="79">
        <f>D68+M68</f>
        <v>191</v>
      </c>
      <c r="O68" s="335">
        <v>1</v>
      </c>
      <c r="P68" s="336"/>
      <c r="Q68" s="80">
        <v>165</v>
      </c>
      <c r="R68" s="81">
        <f>D68+Q68</f>
        <v>186</v>
      </c>
      <c r="S68" s="335">
        <v>1</v>
      </c>
      <c r="T68" s="336"/>
      <c r="U68" s="78">
        <v>168</v>
      </c>
      <c r="V68" s="81">
        <f>D68+U68</f>
        <v>189</v>
      </c>
      <c r="W68" s="335">
        <v>1</v>
      </c>
      <c r="X68" s="336"/>
      <c r="Y68" s="79">
        <f>F68+J68+N68+R68+V68</f>
        <v>976</v>
      </c>
      <c r="Z68" s="80">
        <f>E68+I68+M68+Q68+U68</f>
        <v>871</v>
      </c>
      <c r="AA68" s="82">
        <f>AVERAGE(F68,J68,N68,R68,V68)</f>
        <v>195.2</v>
      </c>
      <c r="AB68" s="83">
        <f>AVERAGE(F68,J68,N68,R68,V68)-D68</f>
        <v>174.2</v>
      </c>
      <c r="AC68" s="331"/>
    </row>
    <row r="69" spans="2:29" s="63" customFormat="1" ht="17.25" customHeight="1">
      <c r="B69" s="333" t="s">
        <v>178</v>
      </c>
      <c r="C69" s="334"/>
      <c r="D69" s="77">
        <v>12</v>
      </c>
      <c r="E69" s="78">
        <v>181</v>
      </c>
      <c r="F69" s="81">
        <f>D69+E69</f>
        <v>193</v>
      </c>
      <c r="G69" s="337"/>
      <c r="H69" s="338"/>
      <c r="I69" s="80">
        <v>144</v>
      </c>
      <c r="J69" s="79">
        <f>D69+I69</f>
        <v>156</v>
      </c>
      <c r="K69" s="337"/>
      <c r="L69" s="338"/>
      <c r="M69" s="80">
        <v>227</v>
      </c>
      <c r="N69" s="79">
        <f>D69+M69</f>
        <v>239</v>
      </c>
      <c r="O69" s="337"/>
      <c r="P69" s="338"/>
      <c r="Q69" s="78">
        <v>183</v>
      </c>
      <c r="R69" s="81">
        <f>D69+Q69</f>
        <v>195</v>
      </c>
      <c r="S69" s="337"/>
      <c r="T69" s="338"/>
      <c r="U69" s="78">
        <v>183</v>
      </c>
      <c r="V69" s="81">
        <f>D69+U69</f>
        <v>195</v>
      </c>
      <c r="W69" s="337"/>
      <c r="X69" s="338"/>
      <c r="Y69" s="79">
        <f t="shared" si="2"/>
        <v>978</v>
      </c>
      <c r="Z69" s="80">
        <f>E69+I69+M69+Q69+U69</f>
        <v>918</v>
      </c>
      <c r="AA69" s="82">
        <f>AVERAGE(F69,J69,N69,R69,V69)</f>
        <v>195.6</v>
      </c>
      <c r="AB69" s="83">
        <f>AVERAGE(F69,J69,N69,R69,V69)-D69</f>
        <v>183.6</v>
      </c>
      <c r="AC69" s="331"/>
    </row>
    <row r="70" spans="2:29" s="63" customFormat="1" ht="17.25" customHeight="1" thickBot="1">
      <c r="B70" s="333" t="s">
        <v>180</v>
      </c>
      <c r="C70" s="334"/>
      <c r="D70" s="124">
        <v>2</v>
      </c>
      <c r="E70" s="85">
        <v>164</v>
      </c>
      <c r="F70" s="81">
        <f>D70+E70</f>
        <v>166</v>
      </c>
      <c r="G70" s="339"/>
      <c r="H70" s="340"/>
      <c r="I70" s="87">
        <v>180</v>
      </c>
      <c r="J70" s="79">
        <f>D70+I70</f>
        <v>182</v>
      </c>
      <c r="K70" s="339"/>
      <c r="L70" s="340"/>
      <c r="M70" s="80">
        <v>148</v>
      </c>
      <c r="N70" s="79">
        <f>D70+M70</f>
        <v>150</v>
      </c>
      <c r="O70" s="339"/>
      <c r="P70" s="340"/>
      <c r="Q70" s="78">
        <v>199</v>
      </c>
      <c r="R70" s="86">
        <f>D70+Q70</f>
        <v>201</v>
      </c>
      <c r="S70" s="339"/>
      <c r="T70" s="340"/>
      <c r="U70" s="78">
        <v>229</v>
      </c>
      <c r="V70" s="81">
        <f>D70+U70</f>
        <v>231</v>
      </c>
      <c r="W70" s="339"/>
      <c r="X70" s="340"/>
      <c r="Y70" s="86">
        <f>F70+J70+N70+R70+V70</f>
        <v>930</v>
      </c>
      <c r="Z70" s="87">
        <f>E70+I70+M70+Q70+U70</f>
        <v>920</v>
      </c>
      <c r="AA70" s="88">
        <f>AVERAGE(F70,J70,N70,R70,V70)</f>
        <v>186</v>
      </c>
      <c r="AB70" s="89">
        <f>AVERAGE(F70,J70,N70,R70,V70)-D70</f>
        <v>184</v>
      </c>
      <c r="AC70" s="332"/>
    </row>
    <row r="71" spans="2:29" s="63" customFormat="1" ht="49.5" customHeight="1">
      <c r="B71" s="346" t="s">
        <v>66</v>
      </c>
      <c r="C71" s="347"/>
      <c r="D71" s="64">
        <f>SUM(D72:D74)</f>
        <v>66</v>
      </c>
      <c r="E71" s="110">
        <f>SUM(E72:E74)</f>
        <v>523</v>
      </c>
      <c r="F71" s="93">
        <f>SUM(F72:F74)</f>
        <v>589</v>
      </c>
      <c r="G71" s="93">
        <f>F83</f>
        <v>537</v>
      </c>
      <c r="H71" s="71" t="str">
        <f>B83</f>
        <v>FEB</v>
      </c>
      <c r="I71" s="65">
        <f>SUM(I72:I74)</f>
        <v>477</v>
      </c>
      <c r="J71" s="93">
        <f>SUM(J72:J74)</f>
        <v>543</v>
      </c>
      <c r="K71" s="93">
        <f>J79</f>
        <v>525</v>
      </c>
      <c r="L71" s="71" t="str">
        <f>B79</f>
        <v>Jeld Wen</v>
      </c>
      <c r="M71" s="72">
        <f>SUM(M72:M74)</f>
        <v>476</v>
      </c>
      <c r="N71" s="94">
        <f>SUM(N72:N74)</f>
        <v>542</v>
      </c>
      <c r="O71" s="93">
        <f>N75</f>
        <v>517</v>
      </c>
      <c r="P71" s="71" t="str">
        <f>B75</f>
        <v>Maja</v>
      </c>
      <c r="Q71" s="72">
        <f>SUM(Q72:Q74)</f>
        <v>496</v>
      </c>
      <c r="R71" s="67">
        <f>SUM(R72:R74)</f>
        <v>562</v>
      </c>
      <c r="S71" s="93">
        <f>R87</f>
        <v>606</v>
      </c>
      <c r="T71" s="71" t="str">
        <f>B87</f>
        <v>Club Tallinn</v>
      </c>
      <c r="U71" s="72">
        <f>SUM(U72:U74)</f>
        <v>469</v>
      </c>
      <c r="V71" s="95">
        <f>SUM(V72:V74)</f>
        <v>535</v>
      </c>
      <c r="W71" s="93">
        <f>V67</f>
        <v>615</v>
      </c>
      <c r="X71" s="71" t="str">
        <f>B67</f>
        <v>Telfer </v>
      </c>
      <c r="Y71" s="74">
        <f>F71+J71+N71+R71+V71</f>
        <v>2771</v>
      </c>
      <c r="Z71" s="72">
        <f>SUM(Z72:Z74)</f>
        <v>2441</v>
      </c>
      <c r="AA71" s="92">
        <f>AVERAGE(AA72,AA73,AA74)</f>
        <v>184.73333333333335</v>
      </c>
      <c r="AB71" s="76">
        <f>AVERAGE(AB72,AB73,AB74)</f>
        <v>162.73333333333332</v>
      </c>
      <c r="AC71" s="330">
        <f>G72+K72+O72+S72+W72</f>
        <v>3</v>
      </c>
    </row>
    <row r="72" spans="2:29" s="63" customFormat="1" ht="17.25" customHeight="1">
      <c r="B72" s="333" t="s">
        <v>127</v>
      </c>
      <c r="C72" s="334"/>
      <c r="D72" s="77">
        <v>38</v>
      </c>
      <c r="E72" s="78">
        <v>152</v>
      </c>
      <c r="F72" s="81">
        <f>D72+E72</f>
        <v>190</v>
      </c>
      <c r="G72" s="335">
        <v>1</v>
      </c>
      <c r="H72" s="336"/>
      <c r="I72" s="80">
        <v>140</v>
      </c>
      <c r="J72" s="79">
        <f>D72+I72</f>
        <v>178</v>
      </c>
      <c r="K72" s="335">
        <v>1</v>
      </c>
      <c r="L72" s="336"/>
      <c r="M72" s="80">
        <v>160</v>
      </c>
      <c r="N72" s="79">
        <f>D72+M72</f>
        <v>198</v>
      </c>
      <c r="O72" s="335">
        <v>1</v>
      </c>
      <c r="P72" s="336"/>
      <c r="Q72" s="78">
        <v>145</v>
      </c>
      <c r="R72" s="81">
        <f>D72+Q72</f>
        <v>183</v>
      </c>
      <c r="S72" s="335">
        <v>0</v>
      </c>
      <c r="T72" s="336"/>
      <c r="U72" s="78">
        <v>163</v>
      </c>
      <c r="V72" s="81">
        <f>D72+U72</f>
        <v>201</v>
      </c>
      <c r="W72" s="335">
        <v>0</v>
      </c>
      <c r="X72" s="336"/>
      <c r="Y72" s="79">
        <f t="shared" si="2"/>
        <v>950</v>
      </c>
      <c r="Z72" s="80">
        <f>E72+I72+M72+Q72+U72</f>
        <v>760</v>
      </c>
      <c r="AA72" s="82">
        <f>AVERAGE(F72,J72,N72,R72,V72)</f>
        <v>190</v>
      </c>
      <c r="AB72" s="83">
        <f>AVERAGE(F72,J72,N72,R72,V72)-D72</f>
        <v>152</v>
      </c>
      <c r="AC72" s="331"/>
    </row>
    <row r="73" spans="2:29" s="63" customFormat="1" ht="17.25" customHeight="1">
      <c r="B73" s="333" t="s">
        <v>233</v>
      </c>
      <c r="C73" s="334"/>
      <c r="D73" s="77">
        <v>23</v>
      </c>
      <c r="E73" s="78">
        <v>169</v>
      </c>
      <c r="F73" s="81">
        <f>D73+E73</f>
        <v>192</v>
      </c>
      <c r="G73" s="337"/>
      <c r="H73" s="338"/>
      <c r="I73" s="80">
        <v>127</v>
      </c>
      <c r="J73" s="79">
        <f>D73+I73</f>
        <v>150</v>
      </c>
      <c r="K73" s="337"/>
      <c r="L73" s="338"/>
      <c r="M73" s="80">
        <v>163</v>
      </c>
      <c r="N73" s="79">
        <f>D73+M73</f>
        <v>186</v>
      </c>
      <c r="O73" s="337"/>
      <c r="P73" s="338"/>
      <c r="Q73" s="78">
        <v>171</v>
      </c>
      <c r="R73" s="81">
        <f>D73+Q73</f>
        <v>194</v>
      </c>
      <c r="S73" s="337"/>
      <c r="T73" s="338"/>
      <c r="U73" s="78">
        <v>187</v>
      </c>
      <c r="V73" s="81">
        <f>D73+U73</f>
        <v>210</v>
      </c>
      <c r="W73" s="337"/>
      <c r="X73" s="338"/>
      <c r="Y73" s="79">
        <f t="shared" si="2"/>
        <v>932</v>
      </c>
      <c r="Z73" s="80">
        <f>E73+I73+M73+Q73+U73</f>
        <v>817</v>
      </c>
      <c r="AA73" s="82">
        <f>AVERAGE(F73,J73,N73,R73,V73)</f>
        <v>186.4</v>
      </c>
      <c r="AB73" s="83">
        <f>AVERAGE(F73,J73,N73,R73,V73)-D73</f>
        <v>163.4</v>
      </c>
      <c r="AC73" s="331"/>
    </row>
    <row r="74" spans="2:29" s="63" customFormat="1" ht="17.25" customHeight="1" thickBot="1">
      <c r="B74" s="341" t="s">
        <v>129</v>
      </c>
      <c r="C74" s="342"/>
      <c r="D74" s="77">
        <v>5</v>
      </c>
      <c r="E74" s="85">
        <v>202</v>
      </c>
      <c r="F74" s="81">
        <f>D74+E74</f>
        <v>207</v>
      </c>
      <c r="G74" s="339"/>
      <c r="H74" s="340"/>
      <c r="I74" s="87">
        <v>210</v>
      </c>
      <c r="J74" s="79">
        <f>D74+I74</f>
        <v>215</v>
      </c>
      <c r="K74" s="339"/>
      <c r="L74" s="340"/>
      <c r="M74" s="80">
        <v>153</v>
      </c>
      <c r="N74" s="79">
        <f>D74+M74</f>
        <v>158</v>
      </c>
      <c r="O74" s="339"/>
      <c r="P74" s="340"/>
      <c r="Q74" s="78">
        <v>180</v>
      </c>
      <c r="R74" s="81">
        <f>D74+Q74</f>
        <v>185</v>
      </c>
      <c r="S74" s="339"/>
      <c r="T74" s="340"/>
      <c r="U74" s="78">
        <v>119</v>
      </c>
      <c r="V74" s="81">
        <f>D74+U74</f>
        <v>124</v>
      </c>
      <c r="W74" s="339"/>
      <c r="X74" s="340"/>
      <c r="Y74" s="86">
        <f t="shared" si="2"/>
        <v>889</v>
      </c>
      <c r="Z74" s="87">
        <f>E74+I74+M74+Q74+U74</f>
        <v>864</v>
      </c>
      <c r="AA74" s="88">
        <f>AVERAGE(F74,J74,N74,R74,V74)</f>
        <v>177.8</v>
      </c>
      <c r="AB74" s="89">
        <f>AVERAGE(F74,J74,N74,R74,V74)-D74</f>
        <v>172.8</v>
      </c>
      <c r="AC74" s="332"/>
    </row>
    <row r="75" spans="2:29" s="63" customFormat="1" ht="49.5" customHeight="1">
      <c r="B75" s="344" t="s">
        <v>87</v>
      </c>
      <c r="C75" s="345"/>
      <c r="D75" s="64">
        <f>SUM(D76:D78)</f>
        <v>96</v>
      </c>
      <c r="E75" s="110">
        <f>SUM(E76:E78)</f>
        <v>466</v>
      </c>
      <c r="F75" s="93">
        <f>SUM(F76:F78)</f>
        <v>562</v>
      </c>
      <c r="G75" s="93">
        <f>F79</f>
        <v>597</v>
      </c>
      <c r="H75" s="71" t="str">
        <f>B79</f>
        <v>Jeld Wen</v>
      </c>
      <c r="I75" s="65">
        <f>SUM(I76:I78)</f>
        <v>438</v>
      </c>
      <c r="J75" s="93">
        <f>SUM(J76:J78)</f>
        <v>534</v>
      </c>
      <c r="K75" s="93">
        <f>J87</f>
        <v>589</v>
      </c>
      <c r="L75" s="71" t="str">
        <f>B87</f>
        <v>Club Tallinn</v>
      </c>
      <c r="M75" s="72">
        <f>SUM(M76:M78)</f>
        <v>421</v>
      </c>
      <c r="N75" s="94">
        <f>SUM(N76:N78)</f>
        <v>517</v>
      </c>
      <c r="O75" s="93">
        <f>N71</f>
        <v>542</v>
      </c>
      <c r="P75" s="71" t="str">
        <f>B71</f>
        <v>Maanteed</v>
      </c>
      <c r="Q75" s="72">
        <f>SUM(Q76:Q78)</f>
        <v>443</v>
      </c>
      <c r="R75" s="95">
        <f>SUM(R76:R78)</f>
        <v>539</v>
      </c>
      <c r="S75" s="93">
        <f>R67</f>
        <v>582</v>
      </c>
      <c r="T75" s="71" t="str">
        <f>B67</f>
        <v>Telfer </v>
      </c>
      <c r="U75" s="72">
        <f>SUM(U76:U78)</f>
        <v>445</v>
      </c>
      <c r="V75" s="94">
        <f>SUM(V76:V78)</f>
        <v>541</v>
      </c>
      <c r="W75" s="93">
        <f>V83</f>
        <v>565</v>
      </c>
      <c r="X75" s="71" t="str">
        <f>B83</f>
        <v>FEB</v>
      </c>
      <c r="Y75" s="74">
        <f t="shared" si="2"/>
        <v>2693</v>
      </c>
      <c r="Z75" s="72">
        <f>SUM(Z76:Z78)</f>
        <v>2213</v>
      </c>
      <c r="AA75" s="92">
        <f>AVERAGE(AA76,AA77,AA78)</f>
        <v>179.53333333333333</v>
      </c>
      <c r="AB75" s="76">
        <f>AVERAGE(AB76,AB77,AB78)</f>
        <v>147.53333333333333</v>
      </c>
      <c r="AC75" s="330">
        <f>G76+K76+O76+S76+W76</f>
        <v>0</v>
      </c>
    </row>
    <row r="76" spans="2:29" s="63" customFormat="1" ht="17.25" customHeight="1">
      <c r="B76" s="96" t="s">
        <v>181</v>
      </c>
      <c r="C76" s="97"/>
      <c r="D76" s="77">
        <v>51</v>
      </c>
      <c r="E76" s="78">
        <v>142</v>
      </c>
      <c r="F76" s="81">
        <f>D76+E76</f>
        <v>193</v>
      </c>
      <c r="G76" s="335">
        <v>0</v>
      </c>
      <c r="H76" s="336"/>
      <c r="I76" s="80">
        <v>133</v>
      </c>
      <c r="J76" s="79">
        <f>D76+I76</f>
        <v>184</v>
      </c>
      <c r="K76" s="335">
        <v>0</v>
      </c>
      <c r="L76" s="336"/>
      <c r="M76" s="80">
        <v>124</v>
      </c>
      <c r="N76" s="79">
        <f>D76+M76</f>
        <v>175</v>
      </c>
      <c r="O76" s="335">
        <v>0</v>
      </c>
      <c r="P76" s="336"/>
      <c r="Q76" s="78">
        <v>110</v>
      </c>
      <c r="R76" s="81">
        <f>D76+Q76</f>
        <v>161</v>
      </c>
      <c r="S76" s="335">
        <v>0</v>
      </c>
      <c r="T76" s="336"/>
      <c r="U76" s="78">
        <v>139</v>
      </c>
      <c r="V76" s="81">
        <f>D76+U76</f>
        <v>190</v>
      </c>
      <c r="W76" s="335">
        <v>0</v>
      </c>
      <c r="X76" s="336"/>
      <c r="Y76" s="79">
        <f t="shared" si="2"/>
        <v>903</v>
      </c>
      <c r="Z76" s="80">
        <f>E76+I76+M76+Q76+U76</f>
        <v>648</v>
      </c>
      <c r="AA76" s="82">
        <f>AVERAGE(F76,J76,N76,R76,V76)</f>
        <v>180.6</v>
      </c>
      <c r="AB76" s="83">
        <f>AVERAGE(F76,J76,N76,R76,V76)-D76</f>
        <v>129.6</v>
      </c>
      <c r="AC76" s="331"/>
    </row>
    <row r="77" spans="2:29" s="63" customFormat="1" ht="17.25" customHeight="1">
      <c r="B77" s="333" t="s">
        <v>215</v>
      </c>
      <c r="C77" s="334"/>
      <c r="D77" s="77">
        <v>38</v>
      </c>
      <c r="E77" s="78">
        <v>159</v>
      </c>
      <c r="F77" s="81">
        <f>D77+E77</f>
        <v>197</v>
      </c>
      <c r="G77" s="337"/>
      <c r="H77" s="338"/>
      <c r="I77" s="80">
        <v>150</v>
      </c>
      <c r="J77" s="79">
        <f>D77+I77</f>
        <v>188</v>
      </c>
      <c r="K77" s="337"/>
      <c r="L77" s="338"/>
      <c r="M77" s="80">
        <v>126</v>
      </c>
      <c r="N77" s="79">
        <f>D77+M77</f>
        <v>164</v>
      </c>
      <c r="O77" s="337"/>
      <c r="P77" s="338"/>
      <c r="Q77" s="78">
        <v>151</v>
      </c>
      <c r="R77" s="81">
        <f>D77+Q77</f>
        <v>189</v>
      </c>
      <c r="S77" s="337"/>
      <c r="T77" s="338"/>
      <c r="U77" s="78">
        <v>139</v>
      </c>
      <c r="V77" s="81">
        <f>D77+U77</f>
        <v>177</v>
      </c>
      <c r="W77" s="337"/>
      <c r="X77" s="338"/>
      <c r="Y77" s="79">
        <f t="shared" si="2"/>
        <v>915</v>
      </c>
      <c r="Z77" s="80">
        <f>E77+I77+M77+Q77+U77</f>
        <v>725</v>
      </c>
      <c r="AA77" s="82">
        <f>AVERAGE(F77,J77,N77,R77,V77)</f>
        <v>183</v>
      </c>
      <c r="AB77" s="83">
        <f>AVERAGE(F77,J77,N77,R77,V77)-D77</f>
        <v>145</v>
      </c>
      <c r="AC77" s="331"/>
    </row>
    <row r="78" spans="2:29" s="63" customFormat="1" ht="17.25" customHeight="1" thickBot="1">
      <c r="B78" s="341" t="s">
        <v>182</v>
      </c>
      <c r="C78" s="342"/>
      <c r="D78" s="84">
        <v>7</v>
      </c>
      <c r="E78" s="85">
        <v>165</v>
      </c>
      <c r="F78" s="81">
        <f>D78+E78</f>
        <v>172</v>
      </c>
      <c r="G78" s="339"/>
      <c r="H78" s="340"/>
      <c r="I78" s="87">
        <v>155</v>
      </c>
      <c r="J78" s="79">
        <f>D78+I78</f>
        <v>162</v>
      </c>
      <c r="K78" s="339"/>
      <c r="L78" s="340"/>
      <c r="M78" s="87">
        <v>171</v>
      </c>
      <c r="N78" s="79">
        <f>D78+M78</f>
        <v>178</v>
      </c>
      <c r="O78" s="339"/>
      <c r="P78" s="340"/>
      <c r="Q78" s="78">
        <v>182</v>
      </c>
      <c r="R78" s="81">
        <f>D78+Q78</f>
        <v>189</v>
      </c>
      <c r="S78" s="339"/>
      <c r="T78" s="340"/>
      <c r="U78" s="78">
        <v>167</v>
      </c>
      <c r="V78" s="81">
        <f>D78+U78</f>
        <v>174</v>
      </c>
      <c r="W78" s="339"/>
      <c r="X78" s="340"/>
      <c r="Y78" s="86">
        <f t="shared" si="2"/>
        <v>875</v>
      </c>
      <c r="Z78" s="87">
        <f>E78+I78+M78+Q78+U78</f>
        <v>840</v>
      </c>
      <c r="AA78" s="88">
        <f>AVERAGE(F78,J78,N78,R78,V78)</f>
        <v>175</v>
      </c>
      <c r="AB78" s="89">
        <f>AVERAGE(F78,J78,N78,R78,V78)-D78</f>
        <v>168</v>
      </c>
      <c r="AC78" s="332"/>
    </row>
    <row r="79" spans="2:29" s="63" customFormat="1" ht="49.5" customHeight="1">
      <c r="B79" s="328" t="s">
        <v>86</v>
      </c>
      <c r="C79" s="329"/>
      <c r="D79" s="64">
        <f>SUM(D80:D82)</f>
        <v>128</v>
      </c>
      <c r="E79" s="110">
        <f>SUM(E80:E82)</f>
        <v>469</v>
      </c>
      <c r="F79" s="93">
        <f>SUM(F80:F82)</f>
        <v>597</v>
      </c>
      <c r="G79" s="93">
        <f>F75</f>
        <v>562</v>
      </c>
      <c r="H79" s="71" t="str">
        <f>B75</f>
        <v>Maja</v>
      </c>
      <c r="I79" s="65">
        <f>SUM(I80:I82)</f>
        <v>397</v>
      </c>
      <c r="J79" s="93">
        <f>SUM(J80:J82)</f>
        <v>525</v>
      </c>
      <c r="K79" s="93">
        <f>J71</f>
        <v>543</v>
      </c>
      <c r="L79" s="71" t="str">
        <f>B71</f>
        <v>Maanteed</v>
      </c>
      <c r="M79" s="73">
        <f>SUM(M80:M82)</f>
        <v>403</v>
      </c>
      <c r="N79" s="95">
        <f>SUM(N80:N82)</f>
        <v>531</v>
      </c>
      <c r="O79" s="93">
        <f>N67</f>
        <v>580</v>
      </c>
      <c r="P79" s="71" t="str">
        <f>B67</f>
        <v>Telfer </v>
      </c>
      <c r="Q79" s="72">
        <f>SUM(Q80:Q82)</f>
        <v>407</v>
      </c>
      <c r="R79" s="95">
        <f>SUM(R80:R82)</f>
        <v>535</v>
      </c>
      <c r="S79" s="93">
        <f>R83</f>
        <v>521</v>
      </c>
      <c r="T79" s="71" t="str">
        <f>B83</f>
        <v>FEB</v>
      </c>
      <c r="U79" s="72">
        <f>SUM(U80:U82)</f>
        <v>444</v>
      </c>
      <c r="V79" s="95">
        <f>SUM(V80:V82)</f>
        <v>572</v>
      </c>
      <c r="W79" s="93">
        <f>V87</f>
        <v>560</v>
      </c>
      <c r="X79" s="71" t="str">
        <f>B87</f>
        <v>Club Tallinn</v>
      </c>
      <c r="Y79" s="74">
        <f t="shared" si="2"/>
        <v>2760</v>
      </c>
      <c r="Z79" s="72">
        <f>SUM(Z80:Z82)</f>
        <v>2120</v>
      </c>
      <c r="AA79" s="92">
        <f>AVERAGE(AA80,AA81,AA82)</f>
        <v>184</v>
      </c>
      <c r="AB79" s="76">
        <f>AVERAGE(AB80,AB81,AB82)</f>
        <v>141.33333333333334</v>
      </c>
      <c r="AC79" s="330">
        <f>G80+K80+O80+S80+W80</f>
        <v>3</v>
      </c>
    </row>
    <row r="80" spans="2:29" s="63" customFormat="1" ht="17.25" customHeight="1">
      <c r="B80" s="333" t="s">
        <v>163</v>
      </c>
      <c r="C80" s="334"/>
      <c r="D80" s="77">
        <v>60</v>
      </c>
      <c r="E80" s="80">
        <v>128</v>
      </c>
      <c r="F80" s="81">
        <f>D80+E80</f>
        <v>188</v>
      </c>
      <c r="G80" s="335">
        <v>1</v>
      </c>
      <c r="H80" s="336"/>
      <c r="I80" s="80">
        <v>90</v>
      </c>
      <c r="J80" s="79">
        <f>D80+I80</f>
        <v>150</v>
      </c>
      <c r="K80" s="335">
        <v>0</v>
      </c>
      <c r="L80" s="336"/>
      <c r="M80" s="80">
        <v>115</v>
      </c>
      <c r="N80" s="79">
        <f>D80+M80</f>
        <v>175</v>
      </c>
      <c r="O80" s="335">
        <v>0</v>
      </c>
      <c r="P80" s="336"/>
      <c r="Q80" s="78">
        <v>136</v>
      </c>
      <c r="R80" s="81">
        <f>D80+Q80</f>
        <v>196</v>
      </c>
      <c r="S80" s="335">
        <v>1</v>
      </c>
      <c r="T80" s="336"/>
      <c r="U80" s="78">
        <v>137</v>
      </c>
      <c r="V80" s="81">
        <f>D80+U80</f>
        <v>197</v>
      </c>
      <c r="W80" s="335">
        <v>1</v>
      </c>
      <c r="X80" s="336"/>
      <c r="Y80" s="79">
        <f t="shared" si="2"/>
        <v>906</v>
      </c>
      <c r="Z80" s="80">
        <f>E80+I80+M80+Q80+U80</f>
        <v>606</v>
      </c>
      <c r="AA80" s="82">
        <f>AVERAGE(F80,J80,N80,R80,V80)</f>
        <v>181.2</v>
      </c>
      <c r="AB80" s="83">
        <f>AVERAGE(F80,J80,N80,R80,V80)-D80</f>
        <v>121.19999999999999</v>
      </c>
      <c r="AC80" s="331"/>
    </row>
    <row r="81" spans="2:29" s="63" customFormat="1" ht="17.25" customHeight="1">
      <c r="B81" s="333" t="s">
        <v>164</v>
      </c>
      <c r="C81" s="334"/>
      <c r="D81" s="77">
        <v>46</v>
      </c>
      <c r="E81" s="98">
        <v>175</v>
      </c>
      <c r="F81" s="81">
        <f>D81+E81</f>
        <v>221</v>
      </c>
      <c r="G81" s="337"/>
      <c r="H81" s="338"/>
      <c r="I81" s="80">
        <v>107</v>
      </c>
      <c r="J81" s="79">
        <f>D81+I81</f>
        <v>153</v>
      </c>
      <c r="K81" s="337"/>
      <c r="L81" s="338"/>
      <c r="M81" s="80">
        <v>143</v>
      </c>
      <c r="N81" s="79">
        <f>D81+M81</f>
        <v>189</v>
      </c>
      <c r="O81" s="337"/>
      <c r="P81" s="338"/>
      <c r="Q81" s="78">
        <v>135</v>
      </c>
      <c r="R81" s="81">
        <f>D81+Q81</f>
        <v>181</v>
      </c>
      <c r="S81" s="337"/>
      <c r="T81" s="338"/>
      <c r="U81" s="78">
        <v>144</v>
      </c>
      <c r="V81" s="81">
        <f>D81+U81</f>
        <v>190</v>
      </c>
      <c r="W81" s="337"/>
      <c r="X81" s="338"/>
      <c r="Y81" s="79">
        <f t="shared" si="2"/>
        <v>934</v>
      </c>
      <c r="Z81" s="80">
        <f>E81+I81+M81+Q81+U81</f>
        <v>704</v>
      </c>
      <c r="AA81" s="82">
        <f>AVERAGE(F81,J81,N81,R81,V81)</f>
        <v>186.8</v>
      </c>
      <c r="AB81" s="83">
        <f>AVERAGE(F81,J81,N81,R81,V81)-D81</f>
        <v>140.8</v>
      </c>
      <c r="AC81" s="331"/>
    </row>
    <row r="82" spans="2:33" s="63" customFormat="1" ht="17.25" customHeight="1" thickBot="1">
      <c r="B82" s="341" t="s">
        <v>162</v>
      </c>
      <c r="C82" s="342"/>
      <c r="D82" s="84">
        <v>22</v>
      </c>
      <c r="E82" s="85">
        <v>166</v>
      </c>
      <c r="F82" s="81">
        <f>D82+E82</f>
        <v>188</v>
      </c>
      <c r="G82" s="339"/>
      <c r="H82" s="340"/>
      <c r="I82" s="87">
        <v>200</v>
      </c>
      <c r="J82" s="79">
        <f>D82+I82</f>
        <v>222</v>
      </c>
      <c r="K82" s="339"/>
      <c r="L82" s="340"/>
      <c r="M82" s="87">
        <v>145</v>
      </c>
      <c r="N82" s="79">
        <f>D82+M82</f>
        <v>167</v>
      </c>
      <c r="O82" s="339"/>
      <c r="P82" s="340"/>
      <c r="Q82" s="78">
        <v>136</v>
      </c>
      <c r="R82" s="81">
        <f>D82+Q82</f>
        <v>158</v>
      </c>
      <c r="S82" s="339"/>
      <c r="T82" s="340"/>
      <c r="U82" s="78">
        <v>163</v>
      </c>
      <c r="V82" s="81">
        <f>D82+U82</f>
        <v>185</v>
      </c>
      <c r="W82" s="339"/>
      <c r="X82" s="340"/>
      <c r="Y82" s="86">
        <f t="shared" si="2"/>
        <v>920</v>
      </c>
      <c r="Z82" s="87">
        <f>E82+I82+M82+Q82+U82</f>
        <v>810</v>
      </c>
      <c r="AA82" s="88">
        <f>AVERAGE(F82,J82,N82,R82,V82)</f>
        <v>184</v>
      </c>
      <c r="AB82" s="89">
        <f>AVERAGE(F82,J82,N82,R82,V82)-D82</f>
        <v>162</v>
      </c>
      <c r="AC82" s="332"/>
      <c r="AF82" s="375"/>
      <c r="AG82" s="375"/>
    </row>
    <row r="83" spans="2:33" s="63" customFormat="1" ht="48.75" customHeight="1">
      <c r="B83" s="328" t="s">
        <v>69</v>
      </c>
      <c r="C83" s="329"/>
      <c r="D83" s="64">
        <f>SUM(D84:D86)</f>
        <v>89</v>
      </c>
      <c r="E83" s="110">
        <f>SUM(E84:E86)</f>
        <v>448</v>
      </c>
      <c r="F83" s="93">
        <f>SUM(F84:F86)</f>
        <v>537</v>
      </c>
      <c r="G83" s="93">
        <f>F71</f>
        <v>589</v>
      </c>
      <c r="H83" s="71" t="str">
        <f>B71</f>
        <v>Maanteed</v>
      </c>
      <c r="I83" s="65">
        <f>SUM(I84:I86)</f>
        <v>503</v>
      </c>
      <c r="J83" s="93">
        <f>SUM(J84:J86)</f>
        <v>592</v>
      </c>
      <c r="K83" s="93">
        <f>J67</f>
        <v>558</v>
      </c>
      <c r="L83" s="71" t="str">
        <f>B67</f>
        <v>Telfer </v>
      </c>
      <c r="M83" s="73">
        <f>SUM(M84:M86)</f>
        <v>469</v>
      </c>
      <c r="N83" s="93">
        <f>SUM(N84:N86)</f>
        <v>558</v>
      </c>
      <c r="O83" s="93">
        <f>N87</f>
        <v>547</v>
      </c>
      <c r="P83" s="71" t="str">
        <f>B87</f>
        <v>Club Tallinn</v>
      </c>
      <c r="Q83" s="72">
        <f>SUM(Q84:Q86)</f>
        <v>432</v>
      </c>
      <c r="R83" s="94">
        <f>SUM(R84:R86)</f>
        <v>521</v>
      </c>
      <c r="S83" s="93">
        <f>R79</f>
        <v>535</v>
      </c>
      <c r="T83" s="71" t="str">
        <f>B79</f>
        <v>Jeld Wen</v>
      </c>
      <c r="U83" s="72">
        <f>SUM(U84:U86)</f>
        <v>476</v>
      </c>
      <c r="V83" s="94">
        <f>SUM(V84:V86)</f>
        <v>565</v>
      </c>
      <c r="W83" s="93">
        <f>V75</f>
        <v>541</v>
      </c>
      <c r="X83" s="71" t="str">
        <f>B75</f>
        <v>Maja</v>
      </c>
      <c r="Y83" s="74">
        <f t="shared" si="2"/>
        <v>2773</v>
      </c>
      <c r="Z83" s="72">
        <f>SUM(Z84:Z86)</f>
        <v>2328</v>
      </c>
      <c r="AA83" s="92">
        <f>AVERAGE(AA84,AA85,AA86)</f>
        <v>184.86666666666667</v>
      </c>
      <c r="AB83" s="76">
        <f>AVERAGE(AB84,AB85,AB86)</f>
        <v>155.20000000000002</v>
      </c>
      <c r="AC83" s="330">
        <f>G84+K84+O84+S84+W84</f>
        <v>3</v>
      </c>
      <c r="AF83" s="375"/>
      <c r="AG83" s="375"/>
    </row>
    <row r="84" spans="2:33" s="63" customFormat="1" ht="17.25" customHeight="1">
      <c r="B84" s="333" t="s">
        <v>106</v>
      </c>
      <c r="C84" s="334"/>
      <c r="D84" s="77">
        <v>39</v>
      </c>
      <c r="E84" s="80">
        <v>122</v>
      </c>
      <c r="F84" s="81">
        <f>D84+E84</f>
        <v>161</v>
      </c>
      <c r="G84" s="335">
        <v>0</v>
      </c>
      <c r="H84" s="336"/>
      <c r="I84" s="80">
        <v>161</v>
      </c>
      <c r="J84" s="79">
        <f>D84+I84</f>
        <v>200</v>
      </c>
      <c r="K84" s="335">
        <v>1</v>
      </c>
      <c r="L84" s="336"/>
      <c r="M84" s="80">
        <v>136</v>
      </c>
      <c r="N84" s="79">
        <f>D84+M84</f>
        <v>175</v>
      </c>
      <c r="O84" s="335">
        <v>1</v>
      </c>
      <c r="P84" s="336"/>
      <c r="Q84" s="78">
        <v>130</v>
      </c>
      <c r="R84" s="81">
        <f>D84+Q84</f>
        <v>169</v>
      </c>
      <c r="S84" s="335">
        <v>0</v>
      </c>
      <c r="T84" s="336"/>
      <c r="U84" s="78">
        <v>147</v>
      </c>
      <c r="V84" s="81">
        <f>D84+U84</f>
        <v>186</v>
      </c>
      <c r="W84" s="335">
        <v>1</v>
      </c>
      <c r="X84" s="336"/>
      <c r="Y84" s="79">
        <f t="shared" si="2"/>
        <v>891</v>
      </c>
      <c r="Z84" s="80">
        <f>E84+I84+M84+Q84+U84</f>
        <v>696</v>
      </c>
      <c r="AA84" s="82">
        <f>AVERAGE(F84,J84,N84,R84,V84)</f>
        <v>178.2</v>
      </c>
      <c r="AB84" s="83">
        <f>AVERAGE(F84,J84,N84,R84,V84)-D84</f>
        <v>139.2</v>
      </c>
      <c r="AC84" s="331"/>
      <c r="AF84" s="375"/>
      <c r="AG84" s="375"/>
    </row>
    <row r="85" spans="2:29" s="63" customFormat="1" ht="17.25" customHeight="1">
      <c r="B85" s="333" t="s">
        <v>108</v>
      </c>
      <c r="C85" s="334"/>
      <c r="D85" s="77">
        <v>25</v>
      </c>
      <c r="E85" s="78">
        <v>193</v>
      </c>
      <c r="F85" s="81">
        <f>D85+E85</f>
        <v>218</v>
      </c>
      <c r="G85" s="337"/>
      <c r="H85" s="338"/>
      <c r="I85" s="80">
        <v>193</v>
      </c>
      <c r="J85" s="79">
        <f>D85+I85</f>
        <v>218</v>
      </c>
      <c r="K85" s="337"/>
      <c r="L85" s="338"/>
      <c r="M85" s="80">
        <v>184</v>
      </c>
      <c r="N85" s="79">
        <f>D85+M85</f>
        <v>209</v>
      </c>
      <c r="O85" s="337"/>
      <c r="P85" s="338"/>
      <c r="Q85" s="78">
        <v>143</v>
      </c>
      <c r="R85" s="81">
        <f>D85+Q85</f>
        <v>168</v>
      </c>
      <c r="S85" s="337"/>
      <c r="T85" s="338"/>
      <c r="U85" s="78">
        <v>201</v>
      </c>
      <c r="V85" s="81">
        <f>D85+U85</f>
        <v>226</v>
      </c>
      <c r="W85" s="337"/>
      <c r="X85" s="338"/>
      <c r="Y85" s="79">
        <f t="shared" si="2"/>
        <v>1039</v>
      </c>
      <c r="Z85" s="80">
        <f>E85+I85+M85+Q85+U85</f>
        <v>914</v>
      </c>
      <c r="AA85" s="82">
        <f>AVERAGE(F85,J85,N85,R85,V85)</f>
        <v>207.8</v>
      </c>
      <c r="AB85" s="83">
        <f>AVERAGE(F85,J85,N85,R85,V85)-D85</f>
        <v>182.8</v>
      </c>
      <c r="AC85" s="331"/>
    </row>
    <row r="86" spans="2:29" s="63" customFormat="1" ht="17.25" customHeight="1" thickBot="1">
      <c r="B86" s="341" t="s">
        <v>107</v>
      </c>
      <c r="C86" s="342"/>
      <c r="D86" s="77">
        <v>25</v>
      </c>
      <c r="E86" s="85">
        <v>133</v>
      </c>
      <c r="F86" s="81">
        <f>D86+E86</f>
        <v>158</v>
      </c>
      <c r="G86" s="339"/>
      <c r="H86" s="340"/>
      <c r="I86" s="87">
        <v>149</v>
      </c>
      <c r="J86" s="79">
        <f>D86+I86</f>
        <v>174</v>
      </c>
      <c r="K86" s="339"/>
      <c r="L86" s="340"/>
      <c r="M86" s="87">
        <v>149</v>
      </c>
      <c r="N86" s="79">
        <f>D86+M86</f>
        <v>174</v>
      </c>
      <c r="O86" s="339"/>
      <c r="P86" s="340"/>
      <c r="Q86" s="78">
        <v>159</v>
      </c>
      <c r="R86" s="81">
        <f>D86+Q86</f>
        <v>184</v>
      </c>
      <c r="S86" s="339"/>
      <c r="T86" s="340"/>
      <c r="U86" s="78">
        <v>128</v>
      </c>
      <c r="V86" s="81">
        <f>D86+U86</f>
        <v>153</v>
      </c>
      <c r="W86" s="339"/>
      <c r="X86" s="340"/>
      <c r="Y86" s="86">
        <f t="shared" si="2"/>
        <v>843</v>
      </c>
      <c r="Z86" s="87">
        <f>E86+I86+M86+Q86+U86</f>
        <v>718</v>
      </c>
      <c r="AA86" s="88">
        <f>AVERAGE(F86,J86,N86,R86,V86)</f>
        <v>168.6</v>
      </c>
      <c r="AB86" s="89">
        <f>AVERAGE(F86,J86,N86,R86,V86)-D86</f>
        <v>143.6</v>
      </c>
      <c r="AC86" s="332"/>
    </row>
    <row r="87" spans="2:29" s="63" customFormat="1" ht="49.5" customHeight="1">
      <c r="B87" s="343" t="s">
        <v>77</v>
      </c>
      <c r="C87" s="323"/>
      <c r="D87" s="64">
        <f>SUM(D88:D90)</f>
        <v>72</v>
      </c>
      <c r="E87" s="110">
        <f>SUM(E88:E90)</f>
        <v>495</v>
      </c>
      <c r="F87" s="93">
        <f>SUM(F88:F90)</f>
        <v>567</v>
      </c>
      <c r="G87" s="93">
        <f>F67</f>
        <v>549</v>
      </c>
      <c r="H87" s="71" t="str">
        <f>B67</f>
        <v>Telfer </v>
      </c>
      <c r="I87" s="65">
        <f>SUM(I88:I90)</f>
        <v>517</v>
      </c>
      <c r="J87" s="93">
        <f>SUM(J88:J90)</f>
        <v>589</v>
      </c>
      <c r="K87" s="93">
        <f>J75</f>
        <v>534</v>
      </c>
      <c r="L87" s="71" t="str">
        <f>B75</f>
        <v>Maja</v>
      </c>
      <c r="M87" s="73">
        <f>SUM(M88:M90)</f>
        <v>475</v>
      </c>
      <c r="N87" s="95">
        <f>SUM(N88:N90)</f>
        <v>547</v>
      </c>
      <c r="O87" s="93">
        <f>N83</f>
        <v>558</v>
      </c>
      <c r="P87" s="71" t="str">
        <f>B83</f>
        <v>FEB</v>
      </c>
      <c r="Q87" s="72">
        <f>SUM(Q88:Q90)</f>
        <v>534</v>
      </c>
      <c r="R87" s="95">
        <f>SUM(R88:R90)</f>
        <v>606</v>
      </c>
      <c r="S87" s="93">
        <f>R71</f>
        <v>562</v>
      </c>
      <c r="T87" s="71" t="str">
        <f>B71</f>
        <v>Maanteed</v>
      </c>
      <c r="U87" s="72">
        <f>SUM(U88:U90)</f>
        <v>488</v>
      </c>
      <c r="V87" s="95">
        <f>SUM(V88:V90)</f>
        <v>560</v>
      </c>
      <c r="W87" s="93">
        <f>V79</f>
        <v>572</v>
      </c>
      <c r="X87" s="71" t="str">
        <f>B79</f>
        <v>Jeld Wen</v>
      </c>
      <c r="Y87" s="74">
        <f t="shared" si="2"/>
        <v>2869</v>
      </c>
      <c r="Z87" s="72">
        <f>SUM(Z88:Z90)</f>
        <v>2509</v>
      </c>
      <c r="AA87" s="92">
        <f>AVERAGE(AA88,AA89,AA90)</f>
        <v>191.26666666666665</v>
      </c>
      <c r="AB87" s="76">
        <f>AVERAGE(AB88,AB89,AB90)</f>
        <v>167.26666666666668</v>
      </c>
      <c r="AC87" s="330">
        <f>G88+K88+O88+S88+W88</f>
        <v>3</v>
      </c>
    </row>
    <row r="88" spans="2:29" s="63" customFormat="1" ht="17.25" customHeight="1">
      <c r="B88" s="333" t="s">
        <v>186</v>
      </c>
      <c r="C88" s="334"/>
      <c r="D88" s="77">
        <v>17</v>
      </c>
      <c r="E88" s="78">
        <v>168</v>
      </c>
      <c r="F88" s="81">
        <f>D88+E88</f>
        <v>185</v>
      </c>
      <c r="G88" s="335">
        <v>1</v>
      </c>
      <c r="H88" s="336"/>
      <c r="I88" s="80">
        <v>173</v>
      </c>
      <c r="J88" s="79">
        <f>D88+I88</f>
        <v>190</v>
      </c>
      <c r="K88" s="335">
        <v>1</v>
      </c>
      <c r="L88" s="336"/>
      <c r="M88" s="80">
        <v>162</v>
      </c>
      <c r="N88" s="79">
        <f>D88+M88</f>
        <v>179</v>
      </c>
      <c r="O88" s="335">
        <v>0</v>
      </c>
      <c r="P88" s="336"/>
      <c r="Q88" s="78">
        <v>196</v>
      </c>
      <c r="R88" s="81">
        <f>D88+Q88</f>
        <v>213</v>
      </c>
      <c r="S88" s="335">
        <v>1</v>
      </c>
      <c r="T88" s="336"/>
      <c r="U88" s="78">
        <v>166</v>
      </c>
      <c r="V88" s="81">
        <f>D88+U88</f>
        <v>183</v>
      </c>
      <c r="W88" s="335">
        <v>0</v>
      </c>
      <c r="X88" s="336"/>
      <c r="Y88" s="79">
        <f>F88+J88+N88+R88+V88</f>
        <v>950</v>
      </c>
      <c r="Z88" s="80">
        <f>E88+I88+M88+Q88+U88</f>
        <v>865</v>
      </c>
      <c r="AA88" s="82">
        <f>AVERAGE(F88,J88,N88,R88,V88)</f>
        <v>190</v>
      </c>
      <c r="AB88" s="83">
        <f>AVERAGE(F88,J88,N88,R88,V88)-D88</f>
        <v>173</v>
      </c>
      <c r="AC88" s="331"/>
    </row>
    <row r="89" spans="2:29" s="63" customFormat="1" ht="17.25" customHeight="1">
      <c r="B89" s="333" t="s">
        <v>216</v>
      </c>
      <c r="C89" s="334"/>
      <c r="D89" s="77">
        <v>34</v>
      </c>
      <c r="E89" s="78">
        <v>152</v>
      </c>
      <c r="F89" s="81">
        <f>D89+E89</f>
        <v>186</v>
      </c>
      <c r="G89" s="337"/>
      <c r="H89" s="338"/>
      <c r="I89" s="80">
        <v>192</v>
      </c>
      <c r="J89" s="79">
        <f>D89+I89</f>
        <v>226</v>
      </c>
      <c r="K89" s="337"/>
      <c r="L89" s="338"/>
      <c r="M89" s="80">
        <v>141</v>
      </c>
      <c r="N89" s="79">
        <f>D89+M89</f>
        <v>175</v>
      </c>
      <c r="O89" s="337"/>
      <c r="P89" s="338"/>
      <c r="Q89" s="78">
        <v>165</v>
      </c>
      <c r="R89" s="81">
        <f>D89+Q89</f>
        <v>199</v>
      </c>
      <c r="S89" s="337"/>
      <c r="T89" s="338"/>
      <c r="U89" s="78">
        <v>179</v>
      </c>
      <c r="V89" s="81">
        <f>D89+U89</f>
        <v>213</v>
      </c>
      <c r="W89" s="337"/>
      <c r="X89" s="338"/>
      <c r="Y89" s="79">
        <f>F89+J89+N89+R89+V89</f>
        <v>999</v>
      </c>
      <c r="Z89" s="80">
        <f>E89+I89+M89+Q89+U89</f>
        <v>829</v>
      </c>
      <c r="AA89" s="82">
        <f>AVERAGE(F89,J89,N89,R89,V89)</f>
        <v>199.8</v>
      </c>
      <c r="AB89" s="83">
        <f>AVERAGE(F89,J89,N89,R89,V89)-D89</f>
        <v>165.8</v>
      </c>
      <c r="AC89" s="331"/>
    </row>
    <row r="90" spans="2:29" s="63" customFormat="1" ht="17.25" customHeight="1" thickBot="1">
      <c r="B90" s="333" t="s">
        <v>231</v>
      </c>
      <c r="C90" s="334"/>
      <c r="D90" s="84">
        <v>21</v>
      </c>
      <c r="E90" s="85">
        <v>175</v>
      </c>
      <c r="F90" s="86">
        <f>D90+E90</f>
        <v>196</v>
      </c>
      <c r="G90" s="339"/>
      <c r="H90" s="340"/>
      <c r="I90" s="87">
        <v>152</v>
      </c>
      <c r="J90" s="86">
        <f>D90+I90</f>
        <v>173</v>
      </c>
      <c r="K90" s="339"/>
      <c r="L90" s="340"/>
      <c r="M90" s="87">
        <v>172</v>
      </c>
      <c r="N90" s="86">
        <f>D90+M90</f>
        <v>193</v>
      </c>
      <c r="O90" s="339"/>
      <c r="P90" s="340"/>
      <c r="Q90" s="87">
        <v>173</v>
      </c>
      <c r="R90" s="86">
        <f>D90+Q90</f>
        <v>194</v>
      </c>
      <c r="S90" s="339"/>
      <c r="T90" s="340"/>
      <c r="U90" s="87">
        <v>143</v>
      </c>
      <c r="V90" s="86">
        <f>D90+U90</f>
        <v>164</v>
      </c>
      <c r="W90" s="339"/>
      <c r="X90" s="340"/>
      <c r="Y90" s="86">
        <f>F90+J90+N90+R90+V90</f>
        <v>920</v>
      </c>
      <c r="Z90" s="87">
        <f>E90+I90+M90+Q90+U90</f>
        <v>815</v>
      </c>
      <c r="AA90" s="88">
        <f>AVERAGE(F90,J90,N90,R90,V90)</f>
        <v>184</v>
      </c>
      <c r="AB90" s="89">
        <f>AVERAGE(F90,J90,N90,R90,V90)-D90</f>
        <v>163</v>
      </c>
      <c r="AC90" s="332"/>
    </row>
    <row r="91" spans="2:29" s="63" customFormat="1" ht="17.25" customHeight="1">
      <c r="B91" s="99"/>
      <c r="C91" s="99"/>
      <c r="D91" s="100"/>
      <c r="E91" s="101"/>
      <c r="F91" s="102"/>
      <c r="G91" s="103"/>
      <c r="H91" s="103"/>
      <c r="I91" s="101"/>
      <c r="J91" s="102"/>
      <c r="K91" s="103"/>
      <c r="L91" s="103"/>
      <c r="M91" s="101"/>
      <c r="N91" s="102"/>
      <c r="O91" s="103"/>
      <c r="P91" s="103"/>
      <c r="Q91" s="101"/>
      <c r="R91" s="102"/>
      <c r="S91" s="103"/>
      <c r="T91" s="103"/>
      <c r="U91" s="101"/>
      <c r="V91" s="102"/>
      <c r="W91" s="103"/>
      <c r="X91" s="103"/>
      <c r="Y91" s="102"/>
      <c r="Z91" s="113"/>
      <c r="AA91" s="105"/>
      <c r="AB91" s="104"/>
      <c r="AC91" s="106"/>
    </row>
    <row r="92" spans="2:29" ht="21" customHeight="1">
      <c r="B92" s="1"/>
      <c r="C92" s="1"/>
      <c r="D92" s="1"/>
      <c r="E92" s="42"/>
      <c r="F92" s="4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6.5" customHeight="1">
      <c r="B93" s="222"/>
      <c r="C93" s="222"/>
      <c r="D93" s="1"/>
      <c r="E93" s="42"/>
      <c r="F93" s="358" t="s">
        <v>258</v>
      </c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1"/>
      <c r="T93" s="1"/>
      <c r="U93" s="1"/>
      <c r="V93" s="1"/>
      <c r="W93" s="359" t="s">
        <v>59</v>
      </c>
      <c r="X93" s="359"/>
      <c r="Y93" s="359"/>
      <c r="Z93" s="359"/>
      <c r="AA93" s="1"/>
      <c r="AB93" s="1"/>
      <c r="AC93" s="1"/>
    </row>
    <row r="94" spans="2:29" ht="47.25" customHeight="1" thickBot="1">
      <c r="B94" s="234" t="s">
        <v>93</v>
      </c>
      <c r="C94" s="232"/>
      <c r="D94" s="1"/>
      <c r="E94" s="42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1"/>
      <c r="T94" s="1"/>
      <c r="U94" s="1"/>
      <c r="V94" s="1"/>
      <c r="W94" s="360"/>
      <c r="X94" s="360"/>
      <c r="Y94" s="360"/>
      <c r="Z94" s="360"/>
      <c r="AA94" s="1"/>
      <c r="AB94" s="1"/>
      <c r="AC94" s="1"/>
    </row>
    <row r="95" spans="2:29" s="44" customFormat="1" ht="17.25" customHeight="1">
      <c r="B95" s="367" t="s">
        <v>1</v>
      </c>
      <c r="C95" s="368"/>
      <c r="D95" s="107" t="s">
        <v>31</v>
      </c>
      <c r="E95" s="45"/>
      <c r="F95" s="46" t="s">
        <v>35</v>
      </c>
      <c r="G95" s="369" t="s">
        <v>36</v>
      </c>
      <c r="H95" s="370"/>
      <c r="I95" s="47"/>
      <c r="J95" s="46" t="s">
        <v>37</v>
      </c>
      <c r="K95" s="369" t="s">
        <v>36</v>
      </c>
      <c r="L95" s="370"/>
      <c r="M95" s="48"/>
      <c r="N95" s="46" t="s">
        <v>38</v>
      </c>
      <c r="O95" s="369" t="s">
        <v>36</v>
      </c>
      <c r="P95" s="370"/>
      <c r="Q95" s="48"/>
      <c r="R95" s="46" t="s">
        <v>39</v>
      </c>
      <c r="S95" s="369" t="s">
        <v>36</v>
      </c>
      <c r="T95" s="370"/>
      <c r="U95" s="49"/>
      <c r="V95" s="46" t="s">
        <v>40</v>
      </c>
      <c r="W95" s="369" t="s">
        <v>36</v>
      </c>
      <c r="X95" s="370"/>
      <c r="Y95" s="114" t="s">
        <v>41</v>
      </c>
      <c r="Z95" s="50"/>
      <c r="AA95" s="51" t="s">
        <v>42</v>
      </c>
      <c r="AB95" s="52" t="s">
        <v>43</v>
      </c>
      <c r="AC95" s="53" t="s">
        <v>41</v>
      </c>
    </row>
    <row r="96" spans="2:29" s="44" customFormat="1" ht="17.25" customHeight="1" thickBot="1">
      <c r="B96" s="365" t="s">
        <v>44</v>
      </c>
      <c r="C96" s="366"/>
      <c r="D96" s="109"/>
      <c r="E96" s="54"/>
      <c r="F96" s="55" t="s">
        <v>45</v>
      </c>
      <c r="G96" s="363" t="s">
        <v>46</v>
      </c>
      <c r="H96" s="364"/>
      <c r="I96" s="56"/>
      <c r="J96" s="55" t="s">
        <v>45</v>
      </c>
      <c r="K96" s="363" t="s">
        <v>46</v>
      </c>
      <c r="L96" s="364"/>
      <c r="M96" s="55"/>
      <c r="N96" s="55" t="s">
        <v>45</v>
      </c>
      <c r="O96" s="363" t="s">
        <v>46</v>
      </c>
      <c r="P96" s="364"/>
      <c r="Q96" s="55"/>
      <c r="R96" s="55" t="s">
        <v>45</v>
      </c>
      <c r="S96" s="363" t="s">
        <v>46</v>
      </c>
      <c r="T96" s="364"/>
      <c r="U96" s="57"/>
      <c r="V96" s="55" t="s">
        <v>45</v>
      </c>
      <c r="W96" s="363" t="s">
        <v>46</v>
      </c>
      <c r="X96" s="364"/>
      <c r="Y96" s="58" t="s">
        <v>45</v>
      </c>
      <c r="Z96" s="59" t="s">
        <v>47</v>
      </c>
      <c r="AA96" s="60" t="s">
        <v>48</v>
      </c>
      <c r="AB96" s="61" t="s">
        <v>49</v>
      </c>
      <c r="AC96" s="62" t="s">
        <v>50</v>
      </c>
    </row>
    <row r="97" spans="2:29" s="63" customFormat="1" ht="49.5" customHeight="1">
      <c r="B97" s="328" t="s">
        <v>64</v>
      </c>
      <c r="C97" s="329"/>
      <c r="D97" s="64">
        <f>SUM(D98:D100)</f>
        <v>154</v>
      </c>
      <c r="E97" s="65">
        <f>SUM(E98:E100)</f>
        <v>383</v>
      </c>
      <c r="F97" s="93">
        <f>SUM(F98:F100)</f>
        <v>537</v>
      </c>
      <c r="G97" s="67">
        <f>F117</f>
        <v>489</v>
      </c>
      <c r="H97" s="68" t="str">
        <f>B117</f>
        <v>Elion</v>
      </c>
      <c r="I97" s="69">
        <f>SUM(I98:I100)</f>
        <v>386</v>
      </c>
      <c r="J97" s="70">
        <f>SUM(J98:J100)</f>
        <v>540</v>
      </c>
      <c r="K97" s="70">
        <f>J113</f>
        <v>534</v>
      </c>
      <c r="L97" s="71" t="str">
        <f>B113</f>
        <v>Bellus Furniture</v>
      </c>
      <c r="M97" s="73">
        <f>SUM(M98:M100)</f>
        <v>411</v>
      </c>
      <c r="N97" s="67">
        <f>SUM(N98:N100)</f>
        <v>565</v>
      </c>
      <c r="O97" s="67">
        <f>N109</f>
        <v>539</v>
      </c>
      <c r="P97" s="68" t="str">
        <f>B109</f>
        <v>Eesti Raudtee</v>
      </c>
      <c r="Q97" s="73">
        <f>SUM(Q98:Q100)</f>
        <v>381</v>
      </c>
      <c r="R97" s="67">
        <f>SUM(R98:R100)</f>
        <v>535</v>
      </c>
      <c r="S97" s="67">
        <f>R105</f>
        <v>618</v>
      </c>
      <c r="T97" s="68" t="str">
        <f>B105</f>
        <v>Latestoil</v>
      </c>
      <c r="U97" s="73">
        <f>SUM(U98:U100)</f>
        <v>360</v>
      </c>
      <c r="V97" s="67">
        <f>SUM(V98:V100)</f>
        <v>514</v>
      </c>
      <c r="W97" s="67">
        <f>V101</f>
        <v>537</v>
      </c>
      <c r="X97" s="68" t="str">
        <f>B101</f>
        <v>Rakvere Soojus</v>
      </c>
      <c r="Y97" s="74">
        <f aca="true" t="shared" si="3" ref="Y97:Y117">F97+J97+N97+R97+V97</f>
        <v>2691</v>
      </c>
      <c r="Z97" s="72">
        <f>SUM(Z98:Z100)</f>
        <v>1921</v>
      </c>
      <c r="AA97" s="75">
        <f>AVERAGE(AA98,AA99,AA100)</f>
        <v>179.4</v>
      </c>
      <c r="AB97" s="76">
        <f>AVERAGE(AB98,AB99,AB100)</f>
        <v>128.06666666666666</v>
      </c>
      <c r="AC97" s="330">
        <f>G98+K98+O98+S98+W98</f>
        <v>3</v>
      </c>
    </row>
    <row r="98" spans="2:29" s="63" customFormat="1" ht="17.25" customHeight="1">
      <c r="B98" s="333" t="s">
        <v>103</v>
      </c>
      <c r="C98" s="334"/>
      <c r="D98" s="77">
        <v>60</v>
      </c>
      <c r="E98" s="78">
        <v>127</v>
      </c>
      <c r="F98" s="79">
        <f>D98+E98</f>
        <v>187</v>
      </c>
      <c r="G98" s="335">
        <v>1</v>
      </c>
      <c r="H98" s="336"/>
      <c r="I98" s="80">
        <v>115</v>
      </c>
      <c r="J98" s="79">
        <f>D98+I98</f>
        <v>175</v>
      </c>
      <c r="K98" s="335">
        <v>1</v>
      </c>
      <c r="L98" s="336"/>
      <c r="M98" s="80">
        <v>147</v>
      </c>
      <c r="N98" s="79">
        <f>D98+M98</f>
        <v>207</v>
      </c>
      <c r="O98" s="335">
        <v>1</v>
      </c>
      <c r="P98" s="336"/>
      <c r="Q98" s="80">
        <v>93</v>
      </c>
      <c r="R98" s="81">
        <f>D98+Q98</f>
        <v>153</v>
      </c>
      <c r="S98" s="335">
        <v>0</v>
      </c>
      <c r="T98" s="336"/>
      <c r="U98" s="78">
        <v>114</v>
      </c>
      <c r="V98" s="81">
        <f>D98+U98</f>
        <v>174</v>
      </c>
      <c r="W98" s="335">
        <v>0</v>
      </c>
      <c r="X98" s="336"/>
      <c r="Y98" s="79">
        <f t="shared" si="3"/>
        <v>896</v>
      </c>
      <c r="Z98" s="80">
        <f>E98+I98+M98+Q98+U98</f>
        <v>596</v>
      </c>
      <c r="AA98" s="82">
        <f>AVERAGE(F98,J98,N98,R98,V98)</f>
        <v>179.2</v>
      </c>
      <c r="AB98" s="83">
        <f>AVERAGE(F98,J98,N98,R98,V98)-D98</f>
        <v>119.19999999999999</v>
      </c>
      <c r="AC98" s="331"/>
    </row>
    <row r="99" spans="2:29" s="63" customFormat="1" ht="17.25" customHeight="1">
      <c r="B99" s="333" t="s">
        <v>200</v>
      </c>
      <c r="C99" s="334"/>
      <c r="D99" s="77">
        <v>60</v>
      </c>
      <c r="E99" s="78">
        <v>118</v>
      </c>
      <c r="F99" s="79">
        <f>D99+E99</f>
        <v>178</v>
      </c>
      <c r="G99" s="337"/>
      <c r="H99" s="338"/>
      <c r="I99" s="80">
        <v>93</v>
      </c>
      <c r="J99" s="79">
        <f>D99+I99</f>
        <v>153</v>
      </c>
      <c r="K99" s="337"/>
      <c r="L99" s="338"/>
      <c r="M99" s="80">
        <v>116</v>
      </c>
      <c r="N99" s="79">
        <f>D99+M99</f>
        <v>176</v>
      </c>
      <c r="O99" s="337"/>
      <c r="P99" s="338"/>
      <c r="Q99" s="78">
        <v>135</v>
      </c>
      <c r="R99" s="81">
        <f>D99+Q99</f>
        <v>195</v>
      </c>
      <c r="S99" s="337"/>
      <c r="T99" s="338"/>
      <c r="U99" s="78">
        <v>107</v>
      </c>
      <c r="V99" s="81">
        <f>D99+U99</f>
        <v>167</v>
      </c>
      <c r="W99" s="337"/>
      <c r="X99" s="338"/>
      <c r="Y99" s="79">
        <f t="shared" si="3"/>
        <v>869</v>
      </c>
      <c r="Z99" s="80">
        <f>E99+I99+M99+Q99+U99</f>
        <v>569</v>
      </c>
      <c r="AA99" s="82">
        <f>AVERAGE(F99,J99,N99,R99,V99)</f>
        <v>173.8</v>
      </c>
      <c r="AB99" s="83">
        <f>AVERAGE(F99,J99,N99,R99,V99)-D99</f>
        <v>113.80000000000001</v>
      </c>
      <c r="AC99" s="331"/>
    </row>
    <row r="100" spans="2:29" s="63" customFormat="1" ht="17.25" customHeight="1" thickBot="1">
      <c r="B100" s="341" t="s">
        <v>104</v>
      </c>
      <c r="C100" s="342"/>
      <c r="D100" s="84">
        <v>34</v>
      </c>
      <c r="E100" s="85">
        <v>138</v>
      </c>
      <c r="F100" s="86">
        <f>D100+E100</f>
        <v>172</v>
      </c>
      <c r="G100" s="339"/>
      <c r="H100" s="340"/>
      <c r="I100" s="87">
        <v>178</v>
      </c>
      <c r="J100" s="86">
        <f>D100+I100</f>
        <v>212</v>
      </c>
      <c r="K100" s="339"/>
      <c r="L100" s="340"/>
      <c r="M100" s="87">
        <v>148</v>
      </c>
      <c r="N100" s="86">
        <f>D100+M100</f>
        <v>182</v>
      </c>
      <c r="O100" s="339"/>
      <c r="P100" s="340"/>
      <c r="Q100" s="85">
        <v>153</v>
      </c>
      <c r="R100" s="86">
        <f>D100+Q100</f>
        <v>187</v>
      </c>
      <c r="S100" s="339"/>
      <c r="T100" s="340"/>
      <c r="U100" s="85">
        <v>139</v>
      </c>
      <c r="V100" s="86">
        <f>D100+U100</f>
        <v>173</v>
      </c>
      <c r="W100" s="339"/>
      <c r="X100" s="340"/>
      <c r="Y100" s="86">
        <f t="shared" si="3"/>
        <v>926</v>
      </c>
      <c r="Z100" s="87">
        <f>E100+I100+M100+Q100+U100</f>
        <v>756</v>
      </c>
      <c r="AA100" s="88">
        <f>AVERAGE(F100,J100,N100,R100,V100)</f>
        <v>185.2</v>
      </c>
      <c r="AB100" s="89">
        <f>AVERAGE(F100,J100,N100,R100,V100)-D100</f>
        <v>151.2</v>
      </c>
      <c r="AC100" s="332"/>
    </row>
    <row r="101" spans="2:29" s="63" customFormat="1" ht="48" customHeight="1">
      <c r="B101" s="343" t="s">
        <v>73</v>
      </c>
      <c r="C101" s="323"/>
      <c r="D101" s="64">
        <f>SUM(D102:D104)</f>
        <v>99</v>
      </c>
      <c r="E101" s="65">
        <f>SUM(E102:E104)</f>
        <v>487</v>
      </c>
      <c r="F101" s="67">
        <f>SUM(F102:F104)</f>
        <v>586</v>
      </c>
      <c r="G101" s="67">
        <f>F113</f>
        <v>513</v>
      </c>
      <c r="H101" s="68" t="str">
        <f>B113</f>
        <v>Bellus Furniture</v>
      </c>
      <c r="I101" s="112">
        <f>SUM(I102:I104)</f>
        <v>514</v>
      </c>
      <c r="J101" s="70">
        <f>SUM(J102:J104)</f>
        <v>613</v>
      </c>
      <c r="K101" s="67">
        <f>J109</f>
        <v>576</v>
      </c>
      <c r="L101" s="68" t="str">
        <f>B109</f>
        <v>Eesti Raudtee</v>
      </c>
      <c r="M101" s="73">
        <f>SUM(M102:M104)</f>
        <v>460</v>
      </c>
      <c r="N101" s="67">
        <f>SUM(N102:N104)</f>
        <v>559</v>
      </c>
      <c r="O101" s="67">
        <f>N105</f>
        <v>563</v>
      </c>
      <c r="P101" s="68" t="str">
        <f>B105</f>
        <v>Latestoil</v>
      </c>
      <c r="Q101" s="73">
        <f>SUM(Q102:Q104)</f>
        <v>463</v>
      </c>
      <c r="R101" s="67">
        <f>SUM(R102:R104)</f>
        <v>562</v>
      </c>
      <c r="S101" s="67">
        <f>R117</f>
        <v>639</v>
      </c>
      <c r="T101" s="68" t="str">
        <f>B117</f>
        <v>Elion</v>
      </c>
      <c r="U101" s="73">
        <f>SUM(U102:U104)</f>
        <v>438</v>
      </c>
      <c r="V101" s="67">
        <f>SUM(V102:V104)</f>
        <v>537</v>
      </c>
      <c r="W101" s="67">
        <f>V97</f>
        <v>514</v>
      </c>
      <c r="X101" s="68" t="str">
        <f>B97</f>
        <v>Temper</v>
      </c>
      <c r="Y101" s="74">
        <f t="shared" si="3"/>
        <v>2857</v>
      </c>
      <c r="Z101" s="72">
        <f>SUM(Z102:Z104)</f>
        <v>2362</v>
      </c>
      <c r="AA101" s="92">
        <f>AVERAGE(AA102,AA103,AA104)</f>
        <v>190.4666666666667</v>
      </c>
      <c r="AB101" s="76">
        <f>AVERAGE(AB102,AB103,AB104)</f>
        <v>157.46666666666667</v>
      </c>
      <c r="AC101" s="330">
        <f>G102+K102+O102+S102+W102</f>
        <v>3</v>
      </c>
    </row>
    <row r="102" spans="2:29" s="63" customFormat="1" ht="17.25" customHeight="1">
      <c r="B102" s="333" t="s">
        <v>147</v>
      </c>
      <c r="C102" s="334"/>
      <c r="D102" s="77">
        <v>38</v>
      </c>
      <c r="E102" s="78">
        <v>154</v>
      </c>
      <c r="F102" s="79">
        <f>D102+E102</f>
        <v>192</v>
      </c>
      <c r="G102" s="335">
        <v>1</v>
      </c>
      <c r="H102" s="336"/>
      <c r="I102" s="80">
        <v>139</v>
      </c>
      <c r="J102" s="79">
        <f>D102+I102</f>
        <v>177</v>
      </c>
      <c r="K102" s="335">
        <v>1</v>
      </c>
      <c r="L102" s="336"/>
      <c r="M102" s="80">
        <v>123</v>
      </c>
      <c r="N102" s="79">
        <f>D102+M102</f>
        <v>161</v>
      </c>
      <c r="O102" s="335">
        <v>0</v>
      </c>
      <c r="P102" s="336"/>
      <c r="Q102" s="78">
        <v>144</v>
      </c>
      <c r="R102" s="81">
        <f>D102+Q102</f>
        <v>182</v>
      </c>
      <c r="S102" s="335">
        <v>0</v>
      </c>
      <c r="T102" s="336"/>
      <c r="U102" s="78">
        <v>106</v>
      </c>
      <c r="V102" s="81">
        <f>D102+U102</f>
        <v>144</v>
      </c>
      <c r="W102" s="335">
        <v>1</v>
      </c>
      <c r="X102" s="336"/>
      <c r="Y102" s="79">
        <f t="shared" si="3"/>
        <v>856</v>
      </c>
      <c r="Z102" s="80">
        <f>E102+I102+M102+Q102+U102</f>
        <v>666</v>
      </c>
      <c r="AA102" s="82">
        <f>AVERAGE(F102,J102,N102,R102,V102)</f>
        <v>171.2</v>
      </c>
      <c r="AB102" s="83">
        <f>AVERAGE(F102,J102,N102,R102,V102)-D102</f>
        <v>133.2</v>
      </c>
      <c r="AC102" s="331"/>
    </row>
    <row r="103" spans="2:32" s="63" customFormat="1" ht="17.25" customHeight="1">
      <c r="B103" s="333" t="s">
        <v>264</v>
      </c>
      <c r="C103" s="334"/>
      <c r="D103" s="77">
        <v>38</v>
      </c>
      <c r="E103" s="78">
        <v>132</v>
      </c>
      <c r="F103" s="79">
        <f>D103+E103</f>
        <v>170</v>
      </c>
      <c r="G103" s="337"/>
      <c r="H103" s="338"/>
      <c r="I103" s="80">
        <v>175</v>
      </c>
      <c r="J103" s="79">
        <f>D103+I103</f>
        <v>213</v>
      </c>
      <c r="K103" s="337"/>
      <c r="L103" s="338"/>
      <c r="M103" s="80">
        <v>199</v>
      </c>
      <c r="N103" s="79">
        <f>D103+M103</f>
        <v>237</v>
      </c>
      <c r="O103" s="337"/>
      <c r="P103" s="338"/>
      <c r="Q103" s="78">
        <v>135</v>
      </c>
      <c r="R103" s="81">
        <f>D103+Q103</f>
        <v>173</v>
      </c>
      <c r="S103" s="337"/>
      <c r="T103" s="338"/>
      <c r="U103" s="78">
        <v>156</v>
      </c>
      <c r="V103" s="81">
        <f>D103+U103</f>
        <v>194</v>
      </c>
      <c r="W103" s="337"/>
      <c r="X103" s="338"/>
      <c r="Y103" s="79">
        <f t="shared" si="3"/>
        <v>987</v>
      </c>
      <c r="Z103" s="80">
        <f>E103+I103+M103+Q103+U103</f>
        <v>797</v>
      </c>
      <c r="AA103" s="82">
        <f>AVERAGE(F103,J103,N103,R103,V103)</f>
        <v>197.4</v>
      </c>
      <c r="AB103" s="83">
        <f>AVERAGE(F103,J103,N103,R103,V103)-D103</f>
        <v>159.4</v>
      </c>
      <c r="AC103" s="331"/>
      <c r="AE103" s="375"/>
      <c r="AF103" s="375"/>
    </row>
    <row r="104" spans="2:29" s="63" customFormat="1" ht="17.25" customHeight="1" thickBot="1">
      <c r="B104" s="341" t="s">
        <v>148</v>
      </c>
      <c r="C104" s="342"/>
      <c r="D104" s="77">
        <v>23</v>
      </c>
      <c r="E104" s="85">
        <v>201</v>
      </c>
      <c r="F104" s="86">
        <f>D104+E104</f>
        <v>224</v>
      </c>
      <c r="G104" s="339"/>
      <c r="H104" s="340"/>
      <c r="I104" s="87">
        <v>200</v>
      </c>
      <c r="J104" s="86">
        <f>D104+I104</f>
        <v>223</v>
      </c>
      <c r="K104" s="339"/>
      <c r="L104" s="340"/>
      <c r="M104" s="87">
        <v>138</v>
      </c>
      <c r="N104" s="86">
        <f>D104+M104</f>
        <v>161</v>
      </c>
      <c r="O104" s="339"/>
      <c r="P104" s="340"/>
      <c r="Q104" s="85">
        <v>184</v>
      </c>
      <c r="R104" s="86">
        <f>D104+Q104</f>
        <v>207</v>
      </c>
      <c r="S104" s="339"/>
      <c r="T104" s="340"/>
      <c r="U104" s="85">
        <v>176</v>
      </c>
      <c r="V104" s="86">
        <f>D104+U104</f>
        <v>199</v>
      </c>
      <c r="W104" s="339"/>
      <c r="X104" s="340"/>
      <c r="Y104" s="86">
        <f t="shared" si="3"/>
        <v>1014</v>
      </c>
      <c r="Z104" s="87">
        <f>E104+I104+M104+Q104+U104</f>
        <v>899</v>
      </c>
      <c r="AA104" s="88">
        <f>AVERAGE(F104,J104,N104,R104,V104)</f>
        <v>202.8</v>
      </c>
      <c r="AB104" s="89">
        <f>AVERAGE(F104,J104,N104,R104,V104)-D104</f>
        <v>179.8</v>
      </c>
      <c r="AC104" s="332"/>
    </row>
    <row r="105" spans="2:29" s="63" customFormat="1" ht="49.5" customHeight="1">
      <c r="B105" s="343" t="s">
        <v>62</v>
      </c>
      <c r="C105" s="323"/>
      <c r="D105" s="64">
        <f>SUM(D106:D108)</f>
        <v>45</v>
      </c>
      <c r="E105" s="65">
        <f>SUM(E106:E108)</f>
        <v>506</v>
      </c>
      <c r="F105" s="67">
        <f>SUM(F106:F108)</f>
        <v>551</v>
      </c>
      <c r="G105" s="67">
        <f>F109</f>
        <v>754</v>
      </c>
      <c r="H105" s="68" t="str">
        <f>B109</f>
        <v>Eesti Raudtee</v>
      </c>
      <c r="I105" s="112">
        <f>SUM(I106:I108)</f>
        <v>473</v>
      </c>
      <c r="J105" s="70">
        <f>SUM(J106:J108)</f>
        <v>518</v>
      </c>
      <c r="K105" s="67">
        <f>J117</f>
        <v>558</v>
      </c>
      <c r="L105" s="68" t="str">
        <f>B117</f>
        <v>Elion</v>
      </c>
      <c r="M105" s="73">
        <f>SUM(M106:M108)</f>
        <v>518</v>
      </c>
      <c r="N105" s="67">
        <f>SUM(N106:N108)</f>
        <v>563</v>
      </c>
      <c r="O105" s="67">
        <f>N101</f>
        <v>559</v>
      </c>
      <c r="P105" s="68" t="str">
        <f>B101</f>
        <v>Rakvere Soojus</v>
      </c>
      <c r="Q105" s="73">
        <f>SUM(Q106:Q108)</f>
        <v>573</v>
      </c>
      <c r="R105" s="67">
        <f>SUM(R106:R108)</f>
        <v>618</v>
      </c>
      <c r="S105" s="67">
        <f>R97</f>
        <v>535</v>
      </c>
      <c r="T105" s="68" t="str">
        <f>B97</f>
        <v>Temper</v>
      </c>
      <c r="U105" s="73">
        <f>SUM(U106:U108)</f>
        <v>538</v>
      </c>
      <c r="V105" s="67">
        <f>SUM(V106:V108)</f>
        <v>583</v>
      </c>
      <c r="W105" s="67">
        <f>V113</f>
        <v>452</v>
      </c>
      <c r="X105" s="68" t="str">
        <f>B113</f>
        <v>Bellus Furniture</v>
      </c>
      <c r="Y105" s="74">
        <f t="shared" si="3"/>
        <v>2833</v>
      </c>
      <c r="Z105" s="72">
        <f>SUM(Z106:Z108)</f>
        <v>2608</v>
      </c>
      <c r="AA105" s="92">
        <f>AVERAGE(AA106,AA107,AA108)</f>
        <v>188.86666666666667</v>
      </c>
      <c r="AB105" s="76">
        <f>AVERAGE(AB106,AB107,AB108)</f>
        <v>173.86666666666667</v>
      </c>
      <c r="AC105" s="330">
        <f>G106+K106+O106+S106+W106</f>
        <v>3</v>
      </c>
    </row>
    <row r="106" spans="2:29" s="63" customFormat="1" ht="17.25" customHeight="1">
      <c r="B106" s="333" t="s">
        <v>250</v>
      </c>
      <c r="C106" s="334"/>
      <c r="D106" s="77">
        <v>26</v>
      </c>
      <c r="E106" s="78">
        <v>170</v>
      </c>
      <c r="F106" s="79">
        <f>D106+E106</f>
        <v>196</v>
      </c>
      <c r="G106" s="335">
        <v>0</v>
      </c>
      <c r="H106" s="336"/>
      <c r="I106" s="80">
        <v>172</v>
      </c>
      <c r="J106" s="79">
        <f>D106+I106</f>
        <v>198</v>
      </c>
      <c r="K106" s="335">
        <v>0</v>
      </c>
      <c r="L106" s="336"/>
      <c r="M106" s="80">
        <v>177</v>
      </c>
      <c r="N106" s="79">
        <f>D106+M106</f>
        <v>203</v>
      </c>
      <c r="O106" s="335">
        <v>1</v>
      </c>
      <c r="P106" s="336"/>
      <c r="Q106" s="78">
        <v>159</v>
      </c>
      <c r="R106" s="81">
        <f>D106+Q106</f>
        <v>185</v>
      </c>
      <c r="S106" s="335">
        <v>1</v>
      </c>
      <c r="T106" s="336"/>
      <c r="U106" s="78">
        <v>173</v>
      </c>
      <c r="V106" s="81">
        <f>D106+U106</f>
        <v>199</v>
      </c>
      <c r="W106" s="335">
        <v>1</v>
      </c>
      <c r="X106" s="336"/>
      <c r="Y106" s="79">
        <f t="shared" si="3"/>
        <v>981</v>
      </c>
      <c r="Z106" s="80">
        <f>E106+I106+M106+Q106+U106</f>
        <v>851</v>
      </c>
      <c r="AA106" s="82">
        <f>AVERAGE(F106,J106,N106,R106,V106)</f>
        <v>196.2</v>
      </c>
      <c r="AB106" s="83">
        <f>AVERAGE(F106,J106,N106,R106,V106)-D106</f>
        <v>170.2</v>
      </c>
      <c r="AC106" s="331"/>
    </row>
    <row r="107" spans="2:29" s="63" customFormat="1" ht="17.25" customHeight="1">
      <c r="B107" s="333" t="s">
        <v>240</v>
      </c>
      <c r="C107" s="334"/>
      <c r="D107" s="77">
        <v>19</v>
      </c>
      <c r="E107" s="78">
        <v>168</v>
      </c>
      <c r="F107" s="79">
        <f>D107+E107</f>
        <v>187</v>
      </c>
      <c r="G107" s="337"/>
      <c r="H107" s="338"/>
      <c r="I107" s="80">
        <v>159</v>
      </c>
      <c r="J107" s="79">
        <f>D107+I107</f>
        <v>178</v>
      </c>
      <c r="K107" s="337"/>
      <c r="L107" s="338"/>
      <c r="M107" s="80">
        <v>175</v>
      </c>
      <c r="N107" s="79">
        <f>D107+M107</f>
        <v>194</v>
      </c>
      <c r="O107" s="337"/>
      <c r="P107" s="338"/>
      <c r="Q107" s="78">
        <v>193</v>
      </c>
      <c r="R107" s="81">
        <f>D107+Q107</f>
        <v>212</v>
      </c>
      <c r="S107" s="337"/>
      <c r="T107" s="338"/>
      <c r="U107" s="78">
        <v>177</v>
      </c>
      <c r="V107" s="81">
        <f>D107+U107</f>
        <v>196</v>
      </c>
      <c r="W107" s="337"/>
      <c r="X107" s="338"/>
      <c r="Y107" s="79">
        <f t="shared" si="3"/>
        <v>967</v>
      </c>
      <c r="Z107" s="80">
        <f>E107+I107+M107+Q107+U107</f>
        <v>872</v>
      </c>
      <c r="AA107" s="82">
        <f>AVERAGE(F107,J107,N107,R107,V107)</f>
        <v>193.4</v>
      </c>
      <c r="AB107" s="83">
        <f>AVERAGE(F107,J107,N107,R107,V107)-D107</f>
        <v>174.4</v>
      </c>
      <c r="AC107" s="331"/>
    </row>
    <row r="108" spans="2:29" s="63" customFormat="1" ht="17.25" customHeight="1" thickBot="1">
      <c r="B108" s="341" t="s">
        <v>144</v>
      </c>
      <c r="C108" s="342"/>
      <c r="D108" s="84">
        <v>0</v>
      </c>
      <c r="E108" s="85">
        <v>168</v>
      </c>
      <c r="F108" s="86">
        <f>D108+E108</f>
        <v>168</v>
      </c>
      <c r="G108" s="339"/>
      <c r="H108" s="340"/>
      <c r="I108" s="87">
        <v>142</v>
      </c>
      <c r="J108" s="86">
        <f>D108+I108</f>
        <v>142</v>
      </c>
      <c r="K108" s="339"/>
      <c r="L108" s="340"/>
      <c r="M108" s="87">
        <v>166</v>
      </c>
      <c r="N108" s="86">
        <f>D108+M108</f>
        <v>166</v>
      </c>
      <c r="O108" s="339"/>
      <c r="P108" s="340"/>
      <c r="Q108" s="85">
        <v>221</v>
      </c>
      <c r="R108" s="86">
        <f>D108+Q108</f>
        <v>221</v>
      </c>
      <c r="S108" s="339"/>
      <c r="T108" s="340"/>
      <c r="U108" s="85">
        <v>188</v>
      </c>
      <c r="V108" s="86">
        <f>D108+U108</f>
        <v>188</v>
      </c>
      <c r="W108" s="339"/>
      <c r="X108" s="340"/>
      <c r="Y108" s="86">
        <f t="shared" si="3"/>
        <v>885</v>
      </c>
      <c r="Z108" s="87">
        <f>E108+I108+M108+Q108+U108</f>
        <v>885</v>
      </c>
      <c r="AA108" s="88">
        <f>AVERAGE(F108,J108,N108,R108,V108)</f>
        <v>177</v>
      </c>
      <c r="AB108" s="89">
        <f>AVERAGE(F108,J108,N108,R108,V108)-D108</f>
        <v>177</v>
      </c>
      <c r="AC108" s="332"/>
    </row>
    <row r="109" spans="2:29" s="63" customFormat="1" ht="48" customHeight="1">
      <c r="B109" s="343" t="s">
        <v>68</v>
      </c>
      <c r="C109" s="323"/>
      <c r="D109" s="64">
        <f>SUM(D110:D112)</f>
        <v>83</v>
      </c>
      <c r="E109" s="65">
        <f>SUM(E110:E112)</f>
        <v>671</v>
      </c>
      <c r="F109" s="67">
        <f>SUM(F110:F112)</f>
        <v>754</v>
      </c>
      <c r="G109" s="67">
        <f>F105</f>
        <v>551</v>
      </c>
      <c r="H109" s="68" t="str">
        <f>B105</f>
        <v>Latestoil</v>
      </c>
      <c r="I109" s="112">
        <f>SUM(I110:I112)</f>
        <v>493</v>
      </c>
      <c r="J109" s="70">
        <f>SUM(J110:J112)</f>
        <v>576</v>
      </c>
      <c r="K109" s="67">
        <f>J101</f>
        <v>613</v>
      </c>
      <c r="L109" s="68" t="str">
        <f>B101</f>
        <v>Rakvere Soojus</v>
      </c>
      <c r="M109" s="73">
        <f>SUM(M110:M112)</f>
        <v>456</v>
      </c>
      <c r="N109" s="67">
        <f>SUM(N110:N112)</f>
        <v>539</v>
      </c>
      <c r="O109" s="67">
        <f>N97</f>
        <v>565</v>
      </c>
      <c r="P109" s="68" t="str">
        <f>B97</f>
        <v>Temper</v>
      </c>
      <c r="Q109" s="73">
        <f>SUM(Q110:Q112)</f>
        <v>438</v>
      </c>
      <c r="R109" s="67">
        <f>SUM(R110:R112)</f>
        <v>521</v>
      </c>
      <c r="S109" s="67">
        <f>R113</f>
        <v>522</v>
      </c>
      <c r="T109" s="68" t="str">
        <f>B113</f>
        <v>Bellus Furniture</v>
      </c>
      <c r="U109" s="73">
        <f>SUM(U110:U112)</f>
        <v>501</v>
      </c>
      <c r="V109" s="67">
        <f>SUM(V110:V112)</f>
        <v>584</v>
      </c>
      <c r="W109" s="67">
        <f>V117</f>
        <v>521</v>
      </c>
      <c r="X109" s="68" t="str">
        <f>B117</f>
        <v>Elion</v>
      </c>
      <c r="Y109" s="74">
        <f t="shared" si="3"/>
        <v>2974</v>
      </c>
      <c r="Z109" s="72">
        <f>SUM(Z110:Z112)</f>
        <v>2559</v>
      </c>
      <c r="AA109" s="92">
        <f>AVERAGE(AA110,AA111,AA112)</f>
        <v>198.26666666666665</v>
      </c>
      <c r="AB109" s="76">
        <f>AVERAGE(AB110,AB111,AB112)</f>
        <v>170.6</v>
      </c>
      <c r="AC109" s="330">
        <f>G110+K110+O110+S110+W110</f>
        <v>2</v>
      </c>
    </row>
    <row r="110" spans="2:29" s="63" customFormat="1" ht="17.25" customHeight="1">
      <c r="B110" s="333" t="s">
        <v>124</v>
      </c>
      <c r="C110" s="334"/>
      <c r="D110" s="77">
        <v>41</v>
      </c>
      <c r="E110" s="80">
        <v>201</v>
      </c>
      <c r="F110" s="79">
        <f>D110+E110</f>
        <v>242</v>
      </c>
      <c r="G110" s="335">
        <v>1</v>
      </c>
      <c r="H110" s="336"/>
      <c r="I110" s="80">
        <v>136</v>
      </c>
      <c r="J110" s="79">
        <f>D110+I110</f>
        <v>177</v>
      </c>
      <c r="K110" s="335">
        <v>0</v>
      </c>
      <c r="L110" s="336"/>
      <c r="M110" s="80">
        <v>147</v>
      </c>
      <c r="N110" s="79">
        <f>D110+M110</f>
        <v>188</v>
      </c>
      <c r="O110" s="335">
        <v>0</v>
      </c>
      <c r="P110" s="336"/>
      <c r="Q110" s="78">
        <v>125</v>
      </c>
      <c r="R110" s="81">
        <f>D110+Q110</f>
        <v>166</v>
      </c>
      <c r="S110" s="335">
        <v>0</v>
      </c>
      <c r="T110" s="336"/>
      <c r="U110" s="78">
        <v>214</v>
      </c>
      <c r="V110" s="81">
        <f>D110+U110</f>
        <v>255</v>
      </c>
      <c r="W110" s="335">
        <v>1</v>
      </c>
      <c r="X110" s="336"/>
      <c r="Y110" s="79">
        <f t="shared" si="3"/>
        <v>1028</v>
      </c>
      <c r="Z110" s="80">
        <f>E110+I110+M110+Q110+U110</f>
        <v>823</v>
      </c>
      <c r="AA110" s="82">
        <f>AVERAGE(F110,J110,N110,R110,V110)</f>
        <v>205.6</v>
      </c>
      <c r="AB110" s="83">
        <f>AVERAGE(F110,J110,N110,R110,V110)-D110</f>
        <v>164.6</v>
      </c>
      <c r="AC110" s="331"/>
    </row>
    <row r="111" spans="2:29" s="63" customFormat="1" ht="17.25" customHeight="1">
      <c r="B111" s="333" t="s">
        <v>125</v>
      </c>
      <c r="C111" s="334"/>
      <c r="D111" s="77">
        <v>29</v>
      </c>
      <c r="E111" s="98">
        <v>203</v>
      </c>
      <c r="F111" s="79">
        <f>D111+E111</f>
        <v>232</v>
      </c>
      <c r="G111" s="337"/>
      <c r="H111" s="338"/>
      <c r="I111" s="80">
        <v>164</v>
      </c>
      <c r="J111" s="79">
        <f>D111+I111</f>
        <v>193</v>
      </c>
      <c r="K111" s="337"/>
      <c r="L111" s="338"/>
      <c r="M111" s="80">
        <v>148</v>
      </c>
      <c r="N111" s="79">
        <f>D111+M111</f>
        <v>177</v>
      </c>
      <c r="O111" s="337"/>
      <c r="P111" s="338"/>
      <c r="Q111" s="78">
        <v>167</v>
      </c>
      <c r="R111" s="81">
        <f>D111+Q111</f>
        <v>196</v>
      </c>
      <c r="S111" s="337"/>
      <c r="T111" s="338"/>
      <c r="U111" s="78">
        <v>148</v>
      </c>
      <c r="V111" s="81">
        <f>D111+U111</f>
        <v>177</v>
      </c>
      <c r="W111" s="337"/>
      <c r="X111" s="338"/>
      <c r="Y111" s="79">
        <f t="shared" si="3"/>
        <v>975</v>
      </c>
      <c r="Z111" s="80">
        <f>E111+I111+M111+Q111+U111</f>
        <v>830</v>
      </c>
      <c r="AA111" s="82">
        <f>AVERAGE(F111,J111,N111,R111,V111)</f>
        <v>195</v>
      </c>
      <c r="AB111" s="83">
        <f>AVERAGE(F111,J111,N111,R111,V111)-D111</f>
        <v>166</v>
      </c>
      <c r="AC111" s="331"/>
    </row>
    <row r="112" spans="2:29" s="63" customFormat="1" ht="17.25" customHeight="1" thickBot="1">
      <c r="B112" s="341" t="s">
        <v>126</v>
      </c>
      <c r="C112" s="342"/>
      <c r="D112" s="84">
        <v>13</v>
      </c>
      <c r="E112" s="85">
        <v>267</v>
      </c>
      <c r="F112" s="79">
        <f>D112+E112</f>
        <v>280</v>
      </c>
      <c r="G112" s="339"/>
      <c r="H112" s="340"/>
      <c r="I112" s="87">
        <v>193</v>
      </c>
      <c r="J112" s="86">
        <f>D112+I112</f>
        <v>206</v>
      </c>
      <c r="K112" s="339"/>
      <c r="L112" s="340"/>
      <c r="M112" s="87">
        <v>161</v>
      </c>
      <c r="N112" s="86">
        <f>D112+M112</f>
        <v>174</v>
      </c>
      <c r="O112" s="339"/>
      <c r="P112" s="340"/>
      <c r="Q112" s="85">
        <v>146</v>
      </c>
      <c r="R112" s="86">
        <f>D112+Q112</f>
        <v>159</v>
      </c>
      <c r="S112" s="339"/>
      <c r="T112" s="340"/>
      <c r="U112" s="85">
        <v>139</v>
      </c>
      <c r="V112" s="86">
        <f>D112+U112</f>
        <v>152</v>
      </c>
      <c r="W112" s="339"/>
      <c r="X112" s="340"/>
      <c r="Y112" s="86">
        <f t="shared" si="3"/>
        <v>971</v>
      </c>
      <c r="Z112" s="87">
        <f>E112+I112+M112+Q112+U112</f>
        <v>906</v>
      </c>
      <c r="AA112" s="88">
        <f>AVERAGE(F112,J112,N112,R112,V112)</f>
        <v>194.2</v>
      </c>
      <c r="AB112" s="89">
        <f>AVERAGE(F112,J112,N112,R112,V112)-D112</f>
        <v>181.2</v>
      </c>
      <c r="AC112" s="332"/>
    </row>
    <row r="113" spans="2:29" s="63" customFormat="1" ht="48.75" customHeight="1">
      <c r="B113" s="376" t="s">
        <v>67</v>
      </c>
      <c r="C113" s="377"/>
      <c r="D113" s="64">
        <f>SUM(D114:D116)</f>
        <v>170</v>
      </c>
      <c r="E113" s="65">
        <f>SUM(E114:E116)</f>
        <v>343</v>
      </c>
      <c r="F113" s="93">
        <f>SUM(F114:F116)</f>
        <v>513</v>
      </c>
      <c r="G113" s="67">
        <f>F101</f>
        <v>586</v>
      </c>
      <c r="H113" s="68" t="str">
        <f>B101</f>
        <v>Rakvere Soojus</v>
      </c>
      <c r="I113" s="112">
        <f>SUM(I114:I116)</f>
        <v>364</v>
      </c>
      <c r="J113" s="70">
        <f>SUM(J114:J116)</f>
        <v>534</v>
      </c>
      <c r="K113" s="67">
        <f>J97</f>
        <v>540</v>
      </c>
      <c r="L113" s="68" t="str">
        <f>B97</f>
        <v>Temper</v>
      </c>
      <c r="M113" s="73">
        <f>SUM(M114:M116)</f>
        <v>398</v>
      </c>
      <c r="N113" s="67">
        <f>SUM(N114:N116)</f>
        <v>568</v>
      </c>
      <c r="O113" s="67">
        <f>N117</f>
        <v>469</v>
      </c>
      <c r="P113" s="68" t="str">
        <f>B117</f>
        <v>Elion</v>
      </c>
      <c r="Q113" s="73">
        <f>SUM(Q114:Q116)</f>
        <v>352</v>
      </c>
      <c r="R113" s="67">
        <f>SUM(R114:R116)</f>
        <v>522</v>
      </c>
      <c r="S113" s="67">
        <f>R109</f>
        <v>521</v>
      </c>
      <c r="T113" s="68" t="str">
        <f>B109</f>
        <v>Eesti Raudtee</v>
      </c>
      <c r="U113" s="73">
        <f>SUM(U114:U116)</f>
        <v>282</v>
      </c>
      <c r="V113" s="67">
        <f>SUM(V114:V116)</f>
        <v>452</v>
      </c>
      <c r="W113" s="67">
        <f>V105</f>
        <v>583</v>
      </c>
      <c r="X113" s="68" t="str">
        <f>B105</f>
        <v>Latestoil</v>
      </c>
      <c r="Y113" s="74">
        <f t="shared" si="3"/>
        <v>2589</v>
      </c>
      <c r="Z113" s="72">
        <f>SUM(Z114:Z116)</f>
        <v>1739</v>
      </c>
      <c r="AA113" s="92">
        <f>AVERAGE(AA114,AA115,AA116)</f>
        <v>172.6</v>
      </c>
      <c r="AB113" s="76">
        <f>AVERAGE(AB114,AB115,AB116)</f>
        <v>115.93333333333334</v>
      </c>
      <c r="AC113" s="330">
        <f>G114+K114+O114+S114+W114</f>
        <v>2</v>
      </c>
    </row>
    <row r="114" spans="2:29" s="63" customFormat="1" ht="17.25" customHeight="1">
      <c r="B114" s="371" t="s">
        <v>96</v>
      </c>
      <c r="C114" s="372"/>
      <c r="D114" s="77">
        <v>58</v>
      </c>
      <c r="E114" s="80">
        <v>113</v>
      </c>
      <c r="F114" s="79">
        <f>D114+E114</f>
        <v>171</v>
      </c>
      <c r="G114" s="335">
        <v>0</v>
      </c>
      <c r="H114" s="336"/>
      <c r="I114" s="80">
        <v>121</v>
      </c>
      <c r="J114" s="79">
        <f>D114+I114</f>
        <v>179</v>
      </c>
      <c r="K114" s="335">
        <v>0</v>
      </c>
      <c r="L114" s="336"/>
      <c r="M114" s="80">
        <v>147</v>
      </c>
      <c r="N114" s="79">
        <f>D114+M114</f>
        <v>205</v>
      </c>
      <c r="O114" s="335">
        <v>1</v>
      </c>
      <c r="P114" s="336"/>
      <c r="Q114" s="78">
        <v>128</v>
      </c>
      <c r="R114" s="81">
        <f>D114+Q114</f>
        <v>186</v>
      </c>
      <c r="S114" s="335">
        <v>1</v>
      </c>
      <c r="T114" s="336"/>
      <c r="U114" s="78">
        <v>90</v>
      </c>
      <c r="V114" s="81">
        <f>D114+U114</f>
        <v>148</v>
      </c>
      <c r="W114" s="335">
        <v>0</v>
      </c>
      <c r="X114" s="336"/>
      <c r="Y114" s="79">
        <f t="shared" si="3"/>
        <v>889</v>
      </c>
      <c r="Z114" s="80">
        <f>E114+I114+M114+Q114+U114</f>
        <v>599</v>
      </c>
      <c r="AA114" s="82">
        <f>AVERAGE(F114,J114,N114,R114,V114)</f>
        <v>177.8</v>
      </c>
      <c r="AB114" s="83">
        <f>AVERAGE(F114,J114,N114,R114,V114)-D114</f>
        <v>119.80000000000001</v>
      </c>
      <c r="AC114" s="331"/>
    </row>
    <row r="115" spans="2:29" s="63" customFormat="1" ht="17.25" customHeight="1">
      <c r="B115" s="373" t="s">
        <v>95</v>
      </c>
      <c r="C115" s="374"/>
      <c r="D115" s="77">
        <v>60</v>
      </c>
      <c r="E115" s="78">
        <v>81</v>
      </c>
      <c r="F115" s="79">
        <f>D115+E115</f>
        <v>141</v>
      </c>
      <c r="G115" s="337"/>
      <c r="H115" s="338"/>
      <c r="I115" s="80">
        <v>138</v>
      </c>
      <c r="J115" s="79">
        <f>D115+I115</f>
        <v>198</v>
      </c>
      <c r="K115" s="337"/>
      <c r="L115" s="338"/>
      <c r="M115" s="80">
        <v>85</v>
      </c>
      <c r="N115" s="79">
        <f>D115+M115</f>
        <v>145</v>
      </c>
      <c r="O115" s="337"/>
      <c r="P115" s="338"/>
      <c r="Q115" s="78">
        <v>104</v>
      </c>
      <c r="R115" s="81">
        <f>D115+Q115</f>
        <v>164</v>
      </c>
      <c r="S115" s="337"/>
      <c r="T115" s="338"/>
      <c r="U115" s="78">
        <v>112</v>
      </c>
      <c r="V115" s="81">
        <f>D115+U115</f>
        <v>172</v>
      </c>
      <c r="W115" s="337"/>
      <c r="X115" s="338"/>
      <c r="Y115" s="79">
        <f t="shared" si="3"/>
        <v>820</v>
      </c>
      <c r="Z115" s="80">
        <f>E115+I115+M115+Q115+U115</f>
        <v>520</v>
      </c>
      <c r="AA115" s="82">
        <f>AVERAGE(F115,J115,N115,R115,V115)</f>
        <v>164</v>
      </c>
      <c r="AB115" s="83">
        <f>AVERAGE(F115,J115,N115,R115,V115)-D115</f>
        <v>104</v>
      </c>
      <c r="AC115" s="331"/>
    </row>
    <row r="116" spans="2:29" s="63" customFormat="1" ht="17.25" customHeight="1" thickBot="1">
      <c r="B116" s="341" t="s">
        <v>214</v>
      </c>
      <c r="C116" s="342"/>
      <c r="D116" s="84">
        <v>52</v>
      </c>
      <c r="E116" s="85">
        <v>149</v>
      </c>
      <c r="F116" s="79">
        <f>D116+E116</f>
        <v>201</v>
      </c>
      <c r="G116" s="339"/>
      <c r="H116" s="340"/>
      <c r="I116" s="87">
        <v>105</v>
      </c>
      <c r="J116" s="86">
        <f>D116+I116</f>
        <v>157</v>
      </c>
      <c r="K116" s="339"/>
      <c r="L116" s="340"/>
      <c r="M116" s="87">
        <v>166</v>
      </c>
      <c r="N116" s="86">
        <f>D116+M116</f>
        <v>218</v>
      </c>
      <c r="O116" s="339"/>
      <c r="P116" s="340"/>
      <c r="Q116" s="85">
        <v>120</v>
      </c>
      <c r="R116" s="86">
        <f>D116+Q116</f>
        <v>172</v>
      </c>
      <c r="S116" s="339"/>
      <c r="T116" s="340"/>
      <c r="U116" s="85">
        <v>80</v>
      </c>
      <c r="V116" s="86">
        <f>D116+U116</f>
        <v>132</v>
      </c>
      <c r="W116" s="339"/>
      <c r="X116" s="340"/>
      <c r="Y116" s="86">
        <f t="shared" si="3"/>
        <v>880</v>
      </c>
      <c r="Z116" s="87">
        <f>E116+I116+M116+Q116+U116</f>
        <v>620</v>
      </c>
      <c r="AA116" s="88">
        <f>AVERAGE(F116,J116,N116,R116,V116)</f>
        <v>176</v>
      </c>
      <c r="AB116" s="89">
        <f>AVERAGE(F116,J116,N116,R116,V116)-D116</f>
        <v>124</v>
      </c>
      <c r="AC116" s="332"/>
    </row>
    <row r="117" spans="2:29" s="63" customFormat="1" ht="49.5" customHeight="1">
      <c r="B117" s="344" t="s">
        <v>63</v>
      </c>
      <c r="C117" s="345"/>
      <c r="D117" s="64">
        <f>SUM(D118:D120)</f>
        <v>176</v>
      </c>
      <c r="E117" s="65">
        <f>SUM(E118:E120)</f>
        <v>313</v>
      </c>
      <c r="F117" s="93">
        <f>SUM(F118:F120)</f>
        <v>489</v>
      </c>
      <c r="G117" s="93">
        <f>F97</f>
        <v>537</v>
      </c>
      <c r="H117" s="71" t="str">
        <f>B97</f>
        <v>Temper</v>
      </c>
      <c r="I117" s="69">
        <f>SUM(I118:I120)</f>
        <v>382</v>
      </c>
      <c r="J117" s="70">
        <f>SUM(J118:J120)</f>
        <v>558</v>
      </c>
      <c r="K117" s="67">
        <f>J105</f>
        <v>518</v>
      </c>
      <c r="L117" s="68" t="str">
        <f>B105</f>
        <v>Latestoil</v>
      </c>
      <c r="M117" s="73">
        <f>SUM(M118:M120)</f>
        <v>293</v>
      </c>
      <c r="N117" s="67">
        <f>SUM(N118:N120)</f>
        <v>469</v>
      </c>
      <c r="O117" s="67">
        <f>N113</f>
        <v>568</v>
      </c>
      <c r="P117" s="68" t="str">
        <f>B113</f>
        <v>Bellus Furniture</v>
      </c>
      <c r="Q117" s="73">
        <f>SUM(Q118:Q120)</f>
        <v>463</v>
      </c>
      <c r="R117" s="67">
        <f>SUM(R118:R120)</f>
        <v>639</v>
      </c>
      <c r="S117" s="67">
        <f>R101</f>
        <v>562</v>
      </c>
      <c r="T117" s="68" t="str">
        <f>B101</f>
        <v>Rakvere Soojus</v>
      </c>
      <c r="U117" s="73">
        <f>SUM(U118:U120)</f>
        <v>345</v>
      </c>
      <c r="V117" s="67">
        <f>SUM(V118:V120)</f>
        <v>521</v>
      </c>
      <c r="W117" s="67">
        <f>V109</f>
        <v>584</v>
      </c>
      <c r="X117" s="68" t="str">
        <f>B109</f>
        <v>Eesti Raudtee</v>
      </c>
      <c r="Y117" s="74">
        <f t="shared" si="3"/>
        <v>2676</v>
      </c>
      <c r="Z117" s="72">
        <f>SUM(Z118:Z120)</f>
        <v>1796</v>
      </c>
      <c r="AA117" s="92">
        <f>AVERAGE(AA118,AA119,AA120)</f>
        <v>178.4</v>
      </c>
      <c r="AB117" s="76">
        <f>AVERAGE(AB118,AB119,AB120)</f>
        <v>119.73333333333333</v>
      </c>
      <c r="AC117" s="330">
        <f>G118+K118+O118+S118+W118</f>
        <v>2</v>
      </c>
    </row>
    <row r="118" spans="2:29" s="63" customFormat="1" ht="18.75" customHeight="1">
      <c r="B118" s="122" t="s">
        <v>99</v>
      </c>
      <c r="C118" s="123"/>
      <c r="D118" s="77">
        <v>60</v>
      </c>
      <c r="E118" s="78">
        <v>84</v>
      </c>
      <c r="F118" s="79">
        <f>D118+E118</f>
        <v>144</v>
      </c>
      <c r="G118" s="335">
        <v>0</v>
      </c>
      <c r="H118" s="336"/>
      <c r="I118" s="80">
        <v>126</v>
      </c>
      <c r="J118" s="79">
        <f>D118+I118</f>
        <v>186</v>
      </c>
      <c r="K118" s="335">
        <v>1</v>
      </c>
      <c r="L118" s="336"/>
      <c r="M118" s="80">
        <v>82</v>
      </c>
      <c r="N118" s="79">
        <f>D118+M118</f>
        <v>142</v>
      </c>
      <c r="O118" s="335">
        <v>0</v>
      </c>
      <c r="P118" s="336"/>
      <c r="Q118" s="78">
        <v>138</v>
      </c>
      <c r="R118" s="81">
        <f>D118+Q118</f>
        <v>198</v>
      </c>
      <c r="S118" s="335">
        <v>1</v>
      </c>
      <c r="T118" s="336"/>
      <c r="U118" s="78">
        <v>131</v>
      </c>
      <c r="V118" s="81">
        <f>D118+U118</f>
        <v>191</v>
      </c>
      <c r="W118" s="335">
        <v>0</v>
      </c>
      <c r="X118" s="336"/>
      <c r="Y118" s="79">
        <f>F118+J118+N118+R118+V118</f>
        <v>861</v>
      </c>
      <c r="Z118" s="80">
        <f>E118+I118+M118+Q118+U118</f>
        <v>561</v>
      </c>
      <c r="AA118" s="82">
        <f>AVERAGE(F118,J118,N118,R118,V118)</f>
        <v>172.2</v>
      </c>
      <c r="AB118" s="83">
        <f>AVERAGE(F118,J118,N118,R118,V118)-D118</f>
        <v>112.19999999999999</v>
      </c>
      <c r="AC118" s="331"/>
    </row>
    <row r="119" spans="2:29" s="63" customFormat="1" ht="18" customHeight="1">
      <c r="B119" s="333" t="s">
        <v>100</v>
      </c>
      <c r="C119" s="334"/>
      <c r="D119" s="77">
        <v>56</v>
      </c>
      <c r="E119" s="78">
        <v>126</v>
      </c>
      <c r="F119" s="79">
        <f>D119+E119</f>
        <v>182</v>
      </c>
      <c r="G119" s="337"/>
      <c r="H119" s="338"/>
      <c r="I119" s="80">
        <v>126</v>
      </c>
      <c r="J119" s="79">
        <f>D119+I119</f>
        <v>182</v>
      </c>
      <c r="K119" s="337"/>
      <c r="L119" s="338"/>
      <c r="M119" s="80">
        <v>90</v>
      </c>
      <c r="N119" s="79">
        <f>D119+M119</f>
        <v>146</v>
      </c>
      <c r="O119" s="337"/>
      <c r="P119" s="338"/>
      <c r="Q119" s="78">
        <v>142</v>
      </c>
      <c r="R119" s="81">
        <f>D119+Q119</f>
        <v>198</v>
      </c>
      <c r="S119" s="337"/>
      <c r="T119" s="338"/>
      <c r="U119" s="78">
        <v>108</v>
      </c>
      <c r="V119" s="81">
        <f>D119+U119</f>
        <v>164</v>
      </c>
      <c r="W119" s="337"/>
      <c r="X119" s="338"/>
      <c r="Y119" s="79">
        <f>F119+J119+N119+R119+V119</f>
        <v>872</v>
      </c>
      <c r="Z119" s="80">
        <f>E119+I119+M119+Q119+U119</f>
        <v>592</v>
      </c>
      <c r="AA119" s="82">
        <f>AVERAGE(F119,J119,N119,R119,V119)</f>
        <v>174.4</v>
      </c>
      <c r="AB119" s="83">
        <f>AVERAGE(F119,J119,N119,R119,V119)-D119</f>
        <v>118.4</v>
      </c>
      <c r="AC119" s="331"/>
    </row>
    <row r="120" spans="2:29" s="63" customFormat="1" ht="18" customHeight="1" thickBot="1">
      <c r="B120" s="341" t="s">
        <v>101</v>
      </c>
      <c r="C120" s="342"/>
      <c r="D120" s="84">
        <v>60</v>
      </c>
      <c r="E120" s="85">
        <v>103</v>
      </c>
      <c r="F120" s="86">
        <f>D120+E120</f>
        <v>163</v>
      </c>
      <c r="G120" s="339"/>
      <c r="H120" s="340"/>
      <c r="I120" s="87">
        <v>130</v>
      </c>
      <c r="J120" s="86">
        <f>D120+I120</f>
        <v>190</v>
      </c>
      <c r="K120" s="339"/>
      <c r="L120" s="340"/>
      <c r="M120" s="87">
        <v>121</v>
      </c>
      <c r="N120" s="86">
        <f>D120+M120</f>
        <v>181</v>
      </c>
      <c r="O120" s="339"/>
      <c r="P120" s="340"/>
      <c r="Q120" s="87">
        <v>183</v>
      </c>
      <c r="R120" s="86">
        <f>D120+Q120</f>
        <v>243</v>
      </c>
      <c r="S120" s="339"/>
      <c r="T120" s="340"/>
      <c r="U120" s="87">
        <v>106</v>
      </c>
      <c r="V120" s="86">
        <f>D120+U120</f>
        <v>166</v>
      </c>
      <c r="W120" s="339"/>
      <c r="X120" s="340"/>
      <c r="Y120" s="86">
        <f>F120+J120+N120+R120+V120</f>
        <v>943</v>
      </c>
      <c r="Z120" s="87">
        <f>E120+I120+M120+Q120+U120</f>
        <v>643</v>
      </c>
      <c r="AA120" s="88">
        <f>AVERAGE(F120,J120,N120,R120,V120)</f>
        <v>188.6</v>
      </c>
      <c r="AB120" s="89">
        <f>AVERAGE(F120,J120,N120,R120,V120)-D120</f>
        <v>128.6</v>
      </c>
      <c r="AC120" s="332"/>
    </row>
    <row r="121" spans="2:29" s="63" customFormat="1" ht="18">
      <c r="B121" s="115"/>
      <c r="C121" s="115"/>
      <c r="D121" s="100"/>
      <c r="E121" s="101"/>
      <c r="F121" s="102"/>
      <c r="G121" s="103"/>
      <c r="H121" s="103"/>
      <c r="I121" s="101"/>
      <c r="J121" s="102"/>
      <c r="K121" s="103"/>
      <c r="L121" s="103"/>
      <c r="M121" s="101"/>
      <c r="N121" s="102"/>
      <c r="O121" s="103"/>
      <c r="P121" s="103"/>
      <c r="Q121" s="101"/>
      <c r="R121" s="102"/>
      <c r="S121" s="103"/>
      <c r="T121" s="103"/>
      <c r="U121" s="101"/>
      <c r="V121" s="102"/>
      <c r="W121" s="103"/>
      <c r="X121" s="103"/>
      <c r="Y121" s="102"/>
      <c r="Z121" s="113"/>
      <c r="AA121" s="105"/>
      <c r="AB121" s="104"/>
      <c r="AC121" s="106"/>
    </row>
    <row r="122" spans="2:29" ht="22.5" customHeight="1">
      <c r="B122" s="1"/>
      <c r="C122" s="1"/>
      <c r="D122" s="1"/>
      <c r="E122" s="42"/>
      <c r="F122" s="4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0.75" customHeight="1">
      <c r="B123" s="233"/>
      <c r="C123" s="1"/>
      <c r="D123" s="1"/>
      <c r="E123" s="42"/>
      <c r="F123" s="358" t="s">
        <v>257</v>
      </c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1"/>
      <c r="T123" s="1"/>
      <c r="U123" s="1"/>
      <c r="V123" s="1"/>
      <c r="W123" s="359" t="s">
        <v>59</v>
      </c>
      <c r="X123" s="359"/>
      <c r="Y123" s="359"/>
      <c r="Z123" s="359"/>
      <c r="AA123" s="1"/>
      <c r="AB123" s="1"/>
      <c r="AC123" s="1"/>
    </row>
    <row r="124" spans="2:29" ht="39" customHeight="1" thickBot="1">
      <c r="B124" s="234" t="s">
        <v>93</v>
      </c>
      <c r="C124" s="232"/>
      <c r="D124" s="1"/>
      <c r="E124" s="42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1"/>
      <c r="T124" s="1"/>
      <c r="U124" s="1"/>
      <c r="V124" s="1"/>
      <c r="W124" s="360"/>
      <c r="X124" s="360"/>
      <c r="Y124" s="360"/>
      <c r="Z124" s="360"/>
      <c r="AA124" s="1"/>
      <c r="AB124" s="1"/>
      <c r="AC124" s="1"/>
    </row>
    <row r="125" spans="2:29" s="44" customFormat="1" ht="17.25" customHeight="1">
      <c r="B125" s="356" t="s">
        <v>1</v>
      </c>
      <c r="C125" s="357"/>
      <c r="D125" s="117" t="s">
        <v>31</v>
      </c>
      <c r="E125" s="116"/>
      <c r="F125" s="48" t="s">
        <v>35</v>
      </c>
      <c r="G125" s="352" t="s">
        <v>36</v>
      </c>
      <c r="H125" s="352"/>
      <c r="I125" s="48"/>
      <c r="J125" s="48" t="s">
        <v>37</v>
      </c>
      <c r="K125" s="352" t="s">
        <v>36</v>
      </c>
      <c r="L125" s="352"/>
      <c r="M125" s="48"/>
      <c r="N125" s="48" t="s">
        <v>38</v>
      </c>
      <c r="O125" s="352" t="s">
        <v>36</v>
      </c>
      <c r="P125" s="352"/>
      <c r="Q125" s="48"/>
      <c r="R125" s="48" t="s">
        <v>39</v>
      </c>
      <c r="S125" s="352" t="s">
        <v>36</v>
      </c>
      <c r="T125" s="352"/>
      <c r="U125" s="49"/>
      <c r="V125" s="48" t="s">
        <v>40</v>
      </c>
      <c r="W125" s="352" t="s">
        <v>36</v>
      </c>
      <c r="X125" s="352"/>
      <c r="Y125" s="48" t="s">
        <v>41</v>
      </c>
      <c r="Z125" s="50"/>
      <c r="AA125" s="108" t="s">
        <v>42</v>
      </c>
      <c r="AB125" s="52" t="s">
        <v>43</v>
      </c>
      <c r="AC125" s="53" t="s">
        <v>41</v>
      </c>
    </row>
    <row r="126" spans="2:29" s="44" customFormat="1" ht="17.25" customHeight="1" thickBot="1">
      <c r="B126" s="353" t="s">
        <v>44</v>
      </c>
      <c r="C126" s="354"/>
      <c r="D126" s="119"/>
      <c r="E126" s="118"/>
      <c r="F126" s="55" t="s">
        <v>45</v>
      </c>
      <c r="G126" s="355" t="s">
        <v>46</v>
      </c>
      <c r="H126" s="355"/>
      <c r="I126" s="55"/>
      <c r="J126" s="55" t="s">
        <v>45</v>
      </c>
      <c r="K126" s="355" t="s">
        <v>46</v>
      </c>
      <c r="L126" s="355"/>
      <c r="M126" s="55"/>
      <c r="N126" s="55" t="s">
        <v>45</v>
      </c>
      <c r="O126" s="355" t="s">
        <v>46</v>
      </c>
      <c r="P126" s="355"/>
      <c r="Q126" s="55"/>
      <c r="R126" s="55" t="s">
        <v>45</v>
      </c>
      <c r="S126" s="355" t="s">
        <v>46</v>
      </c>
      <c r="T126" s="355"/>
      <c r="U126" s="57"/>
      <c r="V126" s="55" t="s">
        <v>45</v>
      </c>
      <c r="W126" s="355" t="s">
        <v>46</v>
      </c>
      <c r="X126" s="355"/>
      <c r="Y126" s="55" t="s">
        <v>45</v>
      </c>
      <c r="Z126" s="59" t="s">
        <v>47</v>
      </c>
      <c r="AA126" s="60" t="s">
        <v>48</v>
      </c>
      <c r="AB126" s="61" t="s">
        <v>49</v>
      </c>
      <c r="AC126" s="120" t="s">
        <v>50</v>
      </c>
    </row>
    <row r="127" spans="2:29" s="63" customFormat="1" ht="49.5" customHeight="1">
      <c r="B127" s="328" t="s">
        <v>70</v>
      </c>
      <c r="C127" s="329"/>
      <c r="D127" s="90">
        <f>SUM(D128:D130)</f>
        <v>133</v>
      </c>
      <c r="E127" s="65">
        <f>SUM(E128:E130)</f>
        <v>406</v>
      </c>
      <c r="F127" s="66">
        <f>SUM(F128:F130)</f>
        <v>539</v>
      </c>
      <c r="G127" s="67">
        <f>F147</f>
        <v>566</v>
      </c>
      <c r="H127" s="68" t="str">
        <f>B147</f>
        <v>Halver Puit</v>
      </c>
      <c r="I127" s="112">
        <f>SUM(I128:I130)</f>
        <v>397</v>
      </c>
      <c r="J127" s="70">
        <f>SUM(J128:J130)</f>
        <v>530</v>
      </c>
      <c r="K127" s="70">
        <f>J143</f>
        <v>528</v>
      </c>
      <c r="L127" s="68" t="str">
        <f>B143</f>
        <v>AQVA</v>
      </c>
      <c r="M127" s="73">
        <f>SUM(M128:M130)</f>
        <v>457</v>
      </c>
      <c r="N127" s="67">
        <f>SUM(N128:N130)</f>
        <v>590</v>
      </c>
      <c r="O127" s="67">
        <f>N139</f>
        <v>493</v>
      </c>
      <c r="P127" s="68" t="str">
        <f>B139</f>
        <v>IsoVent Ehitus</v>
      </c>
      <c r="Q127" s="73">
        <f>SUM(Q128:Q130)</f>
        <v>425</v>
      </c>
      <c r="R127" s="67">
        <f>SUM(R128:R130)</f>
        <v>558</v>
      </c>
      <c r="S127" s="67">
        <f>R135</f>
        <v>548</v>
      </c>
      <c r="T127" s="68" t="str">
        <f>B135</f>
        <v>Vakaru Refonda</v>
      </c>
      <c r="U127" s="73">
        <f>SUM(U128:U130)</f>
        <v>384</v>
      </c>
      <c r="V127" s="67">
        <f>SUM(V128:V130)</f>
        <v>517</v>
      </c>
      <c r="W127" s="67">
        <f>V131</f>
        <v>443</v>
      </c>
      <c r="X127" s="68" t="str">
        <f>B131</f>
        <v>Spordiklubi KNT</v>
      </c>
      <c r="Y127" s="91">
        <f>F127+J127+N127+R127+V127</f>
        <v>2734</v>
      </c>
      <c r="Z127" s="73">
        <f>SUM(Z128:Z130)</f>
        <v>2069</v>
      </c>
      <c r="AA127" s="75">
        <f>AVERAGE(AA128,AA129,AA130)</f>
        <v>182.26666666666665</v>
      </c>
      <c r="AB127" s="121">
        <f>AVERAGE(AB128,AB129,AB130)</f>
        <v>137.9333333333333</v>
      </c>
      <c r="AC127" s="331">
        <f>G128+K128+O128+S128+W128</f>
        <v>4</v>
      </c>
    </row>
    <row r="128" spans="2:29" s="63" customFormat="1" ht="17.25" customHeight="1">
      <c r="B128" s="333" t="s">
        <v>207</v>
      </c>
      <c r="C128" s="334"/>
      <c r="D128" s="77">
        <v>60</v>
      </c>
      <c r="E128" s="78">
        <v>102</v>
      </c>
      <c r="F128" s="81">
        <f>D128+E128</f>
        <v>162</v>
      </c>
      <c r="G128" s="335">
        <v>0</v>
      </c>
      <c r="H128" s="336"/>
      <c r="I128" s="80">
        <v>89</v>
      </c>
      <c r="J128" s="79">
        <f>D128+I128</f>
        <v>149</v>
      </c>
      <c r="K128" s="335">
        <v>1</v>
      </c>
      <c r="L128" s="336"/>
      <c r="M128" s="80">
        <v>128</v>
      </c>
      <c r="N128" s="79">
        <f>D128+M128</f>
        <v>188</v>
      </c>
      <c r="O128" s="335">
        <v>1</v>
      </c>
      <c r="P128" s="336"/>
      <c r="Q128" s="80">
        <v>127</v>
      </c>
      <c r="R128" s="81">
        <f>D128+Q128</f>
        <v>187</v>
      </c>
      <c r="S128" s="335">
        <v>1</v>
      </c>
      <c r="T128" s="336"/>
      <c r="U128" s="78">
        <v>117</v>
      </c>
      <c r="V128" s="81">
        <f>D128+U128</f>
        <v>177</v>
      </c>
      <c r="W128" s="335">
        <v>1</v>
      </c>
      <c r="X128" s="336"/>
      <c r="Y128" s="79">
        <f>F128+J128+N128+R128+V128</f>
        <v>863</v>
      </c>
      <c r="Z128" s="80">
        <f>E128+I128+M128+Q128+U128</f>
        <v>563</v>
      </c>
      <c r="AA128" s="82">
        <f>AVERAGE(F128,J128,N128,R128,V128)</f>
        <v>172.6</v>
      </c>
      <c r="AB128" s="83">
        <f>AVERAGE(F128,J128,N128,R128,V128)-D128</f>
        <v>112.6</v>
      </c>
      <c r="AC128" s="331"/>
    </row>
    <row r="129" spans="2:29" s="63" customFormat="1" ht="17.25" customHeight="1">
      <c r="B129" s="361" t="s">
        <v>262</v>
      </c>
      <c r="C129" s="362"/>
      <c r="D129" s="77">
        <v>37</v>
      </c>
      <c r="E129" s="78">
        <v>143</v>
      </c>
      <c r="F129" s="81">
        <f>D129+E129</f>
        <v>180</v>
      </c>
      <c r="G129" s="337"/>
      <c r="H129" s="338"/>
      <c r="I129" s="80">
        <v>163</v>
      </c>
      <c r="J129" s="79">
        <f>D129+I129</f>
        <v>200</v>
      </c>
      <c r="K129" s="337"/>
      <c r="L129" s="338"/>
      <c r="M129" s="80">
        <v>171</v>
      </c>
      <c r="N129" s="79">
        <f>D129+M129</f>
        <v>208</v>
      </c>
      <c r="O129" s="337"/>
      <c r="P129" s="338"/>
      <c r="Q129" s="78">
        <v>153</v>
      </c>
      <c r="R129" s="81">
        <f>D129+Q129</f>
        <v>190</v>
      </c>
      <c r="S129" s="337"/>
      <c r="T129" s="338"/>
      <c r="U129" s="78">
        <v>154</v>
      </c>
      <c r="V129" s="81">
        <f>D129+U129</f>
        <v>191</v>
      </c>
      <c r="W129" s="337"/>
      <c r="X129" s="338"/>
      <c r="Y129" s="79">
        <f>F129+J129+N129+R129+V129</f>
        <v>969</v>
      </c>
      <c r="Z129" s="80">
        <f>E129+I129+M129+Q129+U129</f>
        <v>784</v>
      </c>
      <c r="AA129" s="82">
        <f>AVERAGE(F129,J129,N129,R129,V129)</f>
        <v>193.8</v>
      </c>
      <c r="AB129" s="83">
        <f>AVERAGE(F129,J129,N129,R129,V129)-D129</f>
        <v>156.8</v>
      </c>
      <c r="AC129" s="331"/>
    </row>
    <row r="130" spans="2:29" s="63" customFormat="1" ht="17.25" customHeight="1" thickBot="1">
      <c r="B130" s="341" t="s">
        <v>117</v>
      </c>
      <c r="C130" s="342"/>
      <c r="D130" s="124">
        <v>36</v>
      </c>
      <c r="E130" s="85">
        <v>161</v>
      </c>
      <c r="F130" s="81">
        <f>D130+E130</f>
        <v>197</v>
      </c>
      <c r="G130" s="339"/>
      <c r="H130" s="340"/>
      <c r="I130" s="87">
        <v>145</v>
      </c>
      <c r="J130" s="79">
        <f>D130+I130</f>
        <v>181</v>
      </c>
      <c r="K130" s="339"/>
      <c r="L130" s="340"/>
      <c r="M130" s="80">
        <v>158</v>
      </c>
      <c r="N130" s="79">
        <f>D130+M130</f>
        <v>194</v>
      </c>
      <c r="O130" s="339"/>
      <c r="P130" s="340"/>
      <c r="Q130" s="78">
        <v>145</v>
      </c>
      <c r="R130" s="86">
        <f>D130+Q130</f>
        <v>181</v>
      </c>
      <c r="S130" s="339"/>
      <c r="T130" s="340"/>
      <c r="U130" s="78">
        <v>113</v>
      </c>
      <c r="V130" s="81">
        <f>D130+U130</f>
        <v>149</v>
      </c>
      <c r="W130" s="339"/>
      <c r="X130" s="340"/>
      <c r="Y130" s="86">
        <f>F130+J130+N130+R130+V130</f>
        <v>902</v>
      </c>
      <c r="Z130" s="87">
        <f>E130+I130+M130+Q130+U130</f>
        <v>722</v>
      </c>
      <c r="AA130" s="88">
        <f>AVERAGE(F130,J130,N130,R130,V130)</f>
        <v>180.4</v>
      </c>
      <c r="AB130" s="89">
        <f>AVERAGE(F130,J130,N130,R130,V130)-D130</f>
        <v>144.4</v>
      </c>
      <c r="AC130" s="332"/>
    </row>
    <row r="131" spans="2:29" s="63" customFormat="1" ht="49.5" customHeight="1">
      <c r="B131" s="328" t="s">
        <v>81</v>
      </c>
      <c r="C131" s="329"/>
      <c r="D131" s="64">
        <f>SUM(D132:D134)</f>
        <v>179</v>
      </c>
      <c r="E131" s="110">
        <f>SUM(E132:E134)</f>
        <v>276</v>
      </c>
      <c r="F131" s="93">
        <f>SUM(F132:F134)</f>
        <v>455</v>
      </c>
      <c r="G131" s="93">
        <f>F143</f>
        <v>461</v>
      </c>
      <c r="H131" s="71" t="str">
        <f>B143</f>
        <v>AQVA</v>
      </c>
      <c r="I131" s="65">
        <f>SUM(I132:I134)</f>
        <v>301</v>
      </c>
      <c r="J131" s="93">
        <f>SUM(J132:J134)</f>
        <v>480</v>
      </c>
      <c r="K131" s="93">
        <f>J139</f>
        <v>522</v>
      </c>
      <c r="L131" s="71" t="str">
        <f>B139</f>
        <v>IsoVent Ehitus</v>
      </c>
      <c r="M131" s="72">
        <f>SUM(M132:M134)</f>
        <v>249</v>
      </c>
      <c r="N131" s="94">
        <f>SUM(N132:N134)</f>
        <v>428</v>
      </c>
      <c r="O131" s="93">
        <f>N135</f>
        <v>570</v>
      </c>
      <c r="P131" s="71" t="str">
        <f>B135</f>
        <v>Vakaru Refonda</v>
      </c>
      <c r="Q131" s="72">
        <f>SUM(Q132:Q134)</f>
        <v>254</v>
      </c>
      <c r="R131" s="67">
        <f>SUM(R132:R134)</f>
        <v>433</v>
      </c>
      <c r="S131" s="93">
        <f>R147</f>
        <v>597</v>
      </c>
      <c r="T131" s="71" t="str">
        <f>B147</f>
        <v>Halver Puit</v>
      </c>
      <c r="U131" s="72">
        <f>SUM(U132:U134)</f>
        <v>264</v>
      </c>
      <c r="V131" s="95">
        <f>SUM(V132:V134)</f>
        <v>443</v>
      </c>
      <c r="W131" s="93">
        <f>V127</f>
        <v>517</v>
      </c>
      <c r="X131" s="71" t="str">
        <f>B127</f>
        <v>Rakvere LV</v>
      </c>
      <c r="Y131" s="74">
        <f>F131+J131+N131+R131+V131</f>
        <v>2239</v>
      </c>
      <c r="Z131" s="72">
        <f>SUM(Z132:Z134)</f>
        <v>1344</v>
      </c>
      <c r="AA131" s="92">
        <f>AVERAGE(AA132,AA133,AA134)</f>
        <v>149.26666666666668</v>
      </c>
      <c r="AB131" s="76">
        <f>AVERAGE(AB132,AB133,AB134)</f>
        <v>89.60000000000001</v>
      </c>
      <c r="AC131" s="330">
        <f>G132+K132+O132+S132+W132</f>
        <v>0</v>
      </c>
    </row>
    <row r="132" spans="2:29" s="63" customFormat="1" ht="17.25" customHeight="1">
      <c r="B132" s="333" t="s">
        <v>263</v>
      </c>
      <c r="C132" s="334"/>
      <c r="D132" s="77">
        <v>60</v>
      </c>
      <c r="E132" s="78">
        <v>37</v>
      </c>
      <c r="F132" s="81">
        <f>D132+E132</f>
        <v>97</v>
      </c>
      <c r="G132" s="335">
        <v>0</v>
      </c>
      <c r="H132" s="336"/>
      <c r="I132" s="80">
        <v>51</v>
      </c>
      <c r="J132" s="79">
        <f>D132+I132</f>
        <v>111</v>
      </c>
      <c r="K132" s="335">
        <v>0</v>
      </c>
      <c r="L132" s="336"/>
      <c r="M132" s="80">
        <v>32</v>
      </c>
      <c r="N132" s="79">
        <f>D132+M132</f>
        <v>92</v>
      </c>
      <c r="O132" s="335">
        <v>0</v>
      </c>
      <c r="P132" s="336"/>
      <c r="Q132" s="78">
        <v>40</v>
      </c>
      <c r="R132" s="81">
        <f>D132+Q132</f>
        <v>100</v>
      </c>
      <c r="S132" s="335">
        <v>0</v>
      </c>
      <c r="T132" s="336"/>
      <c r="U132" s="78">
        <v>60</v>
      </c>
      <c r="V132" s="81">
        <f>D132+U132</f>
        <v>120</v>
      </c>
      <c r="W132" s="335">
        <v>0</v>
      </c>
      <c r="X132" s="336"/>
      <c r="Y132" s="79">
        <f aca="true" t="shared" si="4" ref="Y132:Y147">F132+J132+N132+R132+V132</f>
        <v>520</v>
      </c>
      <c r="Z132" s="80">
        <f>E132+I132+M132+Q132+U132</f>
        <v>220</v>
      </c>
      <c r="AA132" s="82">
        <f>AVERAGE(F132,J132,N132,R132,V132)</f>
        <v>104</v>
      </c>
      <c r="AB132" s="83">
        <f>AVERAGE(F132,J132,N132,R132,V132)-D132</f>
        <v>44</v>
      </c>
      <c r="AC132" s="331"/>
    </row>
    <row r="133" spans="2:29" s="63" customFormat="1" ht="17.25" customHeight="1">
      <c r="B133" s="333" t="s">
        <v>228</v>
      </c>
      <c r="C133" s="334"/>
      <c r="D133" s="77">
        <v>60</v>
      </c>
      <c r="E133" s="78">
        <v>101</v>
      </c>
      <c r="F133" s="81">
        <f>D133+E133</f>
        <v>161</v>
      </c>
      <c r="G133" s="337"/>
      <c r="H133" s="338"/>
      <c r="I133" s="80">
        <v>107</v>
      </c>
      <c r="J133" s="79">
        <f>D133+I133</f>
        <v>167</v>
      </c>
      <c r="K133" s="337"/>
      <c r="L133" s="338"/>
      <c r="M133" s="80">
        <v>104</v>
      </c>
      <c r="N133" s="79">
        <f>D133+M133</f>
        <v>164</v>
      </c>
      <c r="O133" s="337"/>
      <c r="P133" s="338"/>
      <c r="Q133" s="78">
        <v>99</v>
      </c>
      <c r="R133" s="81">
        <f>D133+Q133</f>
        <v>159</v>
      </c>
      <c r="S133" s="337"/>
      <c r="T133" s="338"/>
      <c r="U133" s="78">
        <v>99</v>
      </c>
      <c r="V133" s="81">
        <f>D133+U133</f>
        <v>159</v>
      </c>
      <c r="W133" s="337"/>
      <c r="X133" s="338"/>
      <c r="Y133" s="79">
        <f t="shared" si="4"/>
        <v>810</v>
      </c>
      <c r="Z133" s="80">
        <f>E133+I133+M133+Q133+U133</f>
        <v>510</v>
      </c>
      <c r="AA133" s="82">
        <f>AVERAGE(F133,J133,N133,R133,V133)</f>
        <v>162</v>
      </c>
      <c r="AB133" s="83">
        <f>AVERAGE(F133,J133,N133,R133,V133)-D133</f>
        <v>102</v>
      </c>
      <c r="AC133" s="331"/>
    </row>
    <row r="134" spans="2:29" s="63" customFormat="1" ht="17.25" customHeight="1" thickBot="1">
      <c r="B134" s="333" t="s">
        <v>173</v>
      </c>
      <c r="C134" s="334"/>
      <c r="D134" s="77">
        <v>59</v>
      </c>
      <c r="E134" s="85">
        <v>138</v>
      </c>
      <c r="F134" s="81">
        <f>D134+E134</f>
        <v>197</v>
      </c>
      <c r="G134" s="339"/>
      <c r="H134" s="340"/>
      <c r="I134" s="87">
        <v>143</v>
      </c>
      <c r="J134" s="79">
        <f>D134+I134</f>
        <v>202</v>
      </c>
      <c r="K134" s="339"/>
      <c r="L134" s="340"/>
      <c r="M134" s="80">
        <v>113</v>
      </c>
      <c r="N134" s="79">
        <f>D134+M134</f>
        <v>172</v>
      </c>
      <c r="O134" s="339"/>
      <c r="P134" s="340"/>
      <c r="Q134" s="78">
        <v>115</v>
      </c>
      <c r="R134" s="81">
        <f>D134+Q134</f>
        <v>174</v>
      </c>
      <c r="S134" s="339"/>
      <c r="T134" s="340"/>
      <c r="U134" s="78">
        <v>105</v>
      </c>
      <c r="V134" s="81">
        <f>D134+U134</f>
        <v>164</v>
      </c>
      <c r="W134" s="339"/>
      <c r="X134" s="340"/>
      <c r="Y134" s="86">
        <f t="shared" si="4"/>
        <v>909</v>
      </c>
      <c r="Z134" s="87">
        <f>E134+I134+M134+Q134+U134</f>
        <v>614</v>
      </c>
      <c r="AA134" s="88">
        <f>AVERAGE(F134,J134,N134,R134,V134)</f>
        <v>181.8</v>
      </c>
      <c r="AB134" s="89">
        <f>AVERAGE(F134,J134,N134,R134,V134)-D134</f>
        <v>122.80000000000001</v>
      </c>
      <c r="AC134" s="332"/>
    </row>
    <row r="135" spans="2:29" s="63" customFormat="1" ht="49.5" customHeight="1">
      <c r="B135" s="328" t="s">
        <v>85</v>
      </c>
      <c r="C135" s="329"/>
      <c r="D135" s="64">
        <f>SUM(D136:D138)</f>
        <v>136</v>
      </c>
      <c r="E135" s="110">
        <f>SUM(E136:E138)</f>
        <v>423</v>
      </c>
      <c r="F135" s="93">
        <f>SUM(F136:F138)</f>
        <v>559</v>
      </c>
      <c r="G135" s="93">
        <f>F139</f>
        <v>467</v>
      </c>
      <c r="H135" s="71" t="str">
        <f>B139</f>
        <v>IsoVent Ehitus</v>
      </c>
      <c r="I135" s="65">
        <f>SUM(I136:I138)</f>
        <v>410</v>
      </c>
      <c r="J135" s="93">
        <f>SUM(J136:J138)</f>
        <v>546</v>
      </c>
      <c r="K135" s="93">
        <f>J147</f>
        <v>527</v>
      </c>
      <c r="L135" s="71" t="str">
        <f>B147</f>
        <v>Halver Puit</v>
      </c>
      <c r="M135" s="72">
        <f>SUM(M136:M138)</f>
        <v>434</v>
      </c>
      <c r="N135" s="94">
        <f>SUM(N136:N138)</f>
        <v>570</v>
      </c>
      <c r="O135" s="93">
        <f>N131</f>
        <v>428</v>
      </c>
      <c r="P135" s="71" t="str">
        <f>B131</f>
        <v>Spordiklubi KNT</v>
      </c>
      <c r="Q135" s="72">
        <f>SUM(Q136:Q138)</f>
        <v>412</v>
      </c>
      <c r="R135" s="95">
        <f>SUM(R136:R138)</f>
        <v>548</v>
      </c>
      <c r="S135" s="93">
        <f>R127</f>
        <v>558</v>
      </c>
      <c r="T135" s="71" t="str">
        <f>B127</f>
        <v>Rakvere LV</v>
      </c>
      <c r="U135" s="72">
        <f>SUM(U136:U138)</f>
        <v>311</v>
      </c>
      <c r="V135" s="94">
        <f>SUM(V136:V138)</f>
        <v>447</v>
      </c>
      <c r="W135" s="93">
        <f>V143</f>
        <v>537</v>
      </c>
      <c r="X135" s="71" t="str">
        <f>B143</f>
        <v>AQVA</v>
      </c>
      <c r="Y135" s="74">
        <f t="shared" si="4"/>
        <v>2670</v>
      </c>
      <c r="Z135" s="72">
        <f>SUM(Z136:Z138)</f>
        <v>1990</v>
      </c>
      <c r="AA135" s="92">
        <f>AVERAGE(AA136,AA137,AA138)</f>
        <v>178</v>
      </c>
      <c r="AB135" s="76">
        <f>AVERAGE(AB136,AB137,AB138)</f>
        <v>132.66666666666666</v>
      </c>
      <c r="AC135" s="330">
        <f>G136+K136+O136+S136+W136</f>
        <v>3</v>
      </c>
    </row>
    <row r="136" spans="2:29" s="63" customFormat="1" ht="17.25" customHeight="1">
      <c r="B136" s="333" t="s">
        <v>185</v>
      </c>
      <c r="C136" s="334"/>
      <c r="D136" s="77">
        <v>60</v>
      </c>
      <c r="E136" s="78">
        <v>140</v>
      </c>
      <c r="F136" s="81">
        <f>D136+E136</f>
        <v>200</v>
      </c>
      <c r="G136" s="335">
        <v>1</v>
      </c>
      <c r="H136" s="336"/>
      <c r="I136" s="80">
        <v>112</v>
      </c>
      <c r="J136" s="79">
        <f>D136+I136</f>
        <v>172</v>
      </c>
      <c r="K136" s="335">
        <v>1</v>
      </c>
      <c r="L136" s="336"/>
      <c r="M136" s="80">
        <v>132</v>
      </c>
      <c r="N136" s="79">
        <f>D136+M136</f>
        <v>192</v>
      </c>
      <c r="O136" s="335">
        <v>1</v>
      </c>
      <c r="P136" s="336"/>
      <c r="Q136" s="78">
        <v>103</v>
      </c>
      <c r="R136" s="81">
        <f>D136+Q136</f>
        <v>163</v>
      </c>
      <c r="S136" s="335">
        <v>0</v>
      </c>
      <c r="T136" s="336"/>
      <c r="U136" s="78">
        <v>116</v>
      </c>
      <c r="V136" s="81">
        <f>D136+U136</f>
        <v>176</v>
      </c>
      <c r="W136" s="335">
        <v>0</v>
      </c>
      <c r="X136" s="336"/>
      <c r="Y136" s="79">
        <f t="shared" si="4"/>
        <v>903</v>
      </c>
      <c r="Z136" s="80">
        <f>E136+I136+M136+Q136+U136</f>
        <v>603</v>
      </c>
      <c r="AA136" s="82">
        <f>AVERAGE(F136,J136,N136,R136,V136)</f>
        <v>180.6</v>
      </c>
      <c r="AB136" s="83">
        <f>AVERAGE(F136,J136,N136,R136,V136)-D136</f>
        <v>120.6</v>
      </c>
      <c r="AC136" s="331"/>
    </row>
    <row r="137" spans="2:29" s="63" customFormat="1" ht="17.25" customHeight="1">
      <c r="B137" s="333" t="s">
        <v>184</v>
      </c>
      <c r="C137" s="334"/>
      <c r="D137" s="77">
        <v>40</v>
      </c>
      <c r="E137" s="78">
        <v>165</v>
      </c>
      <c r="F137" s="81">
        <f>D137+E137</f>
        <v>205</v>
      </c>
      <c r="G137" s="337"/>
      <c r="H137" s="338"/>
      <c r="I137" s="80">
        <v>140</v>
      </c>
      <c r="J137" s="79">
        <f>D137+I137</f>
        <v>180</v>
      </c>
      <c r="K137" s="337"/>
      <c r="L137" s="338"/>
      <c r="M137" s="80">
        <v>149</v>
      </c>
      <c r="N137" s="79">
        <f>D137+M137</f>
        <v>189</v>
      </c>
      <c r="O137" s="337"/>
      <c r="P137" s="338"/>
      <c r="Q137" s="78">
        <v>140</v>
      </c>
      <c r="R137" s="81">
        <f>D137+Q137</f>
        <v>180</v>
      </c>
      <c r="S137" s="337"/>
      <c r="T137" s="338"/>
      <c r="U137" s="78">
        <v>87</v>
      </c>
      <c r="V137" s="81">
        <f>D137+U137</f>
        <v>127</v>
      </c>
      <c r="W137" s="337"/>
      <c r="X137" s="338"/>
      <c r="Y137" s="79">
        <f t="shared" si="4"/>
        <v>881</v>
      </c>
      <c r="Z137" s="80">
        <f>E137+I137+M137+Q137+U137</f>
        <v>681</v>
      </c>
      <c r="AA137" s="82">
        <f>AVERAGE(F137,J137,N137,R137,V137)</f>
        <v>176.2</v>
      </c>
      <c r="AB137" s="83">
        <f>AVERAGE(F137,J137,N137,R137,V137)-D137</f>
        <v>136.2</v>
      </c>
      <c r="AC137" s="331"/>
    </row>
    <row r="138" spans="2:29" s="63" customFormat="1" ht="17.25" customHeight="1" thickBot="1">
      <c r="B138" s="333" t="s">
        <v>183</v>
      </c>
      <c r="C138" s="334"/>
      <c r="D138" s="84">
        <v>36</v>
      </c>
      <c r="E138" s="85">
        <v>118</v>
      </c>
      <c r="F138" s="81">
        <f>D138+E138</f>
        <v>154</v>
      </c>
      <c r="G138" s="339"/>
      <c r="H138" s="340"/>
      <c r="I138" s="87">
        <v>158</v>
      </c>
      <c r="J138" s="79">
        <f>D138+I138</f>
        <v>194</v>
      </c>
      <c r="K138" s="339"/>
      <c r="L138" s="340"/>
      <c r="M138" s="87">
        <v>153</v>
      </c>
      <c r="N138" s="79">
        <f>D138+M138</f>
        <v>189</v>
      </c>
      <c r="O138" s="339"/>
      <c r="P138" s="340"/>
      <c r="Q138" s="78">
        <v>169</v>
      </c>
      <c r="R138" s="81">
        <f>D138+Q138</f>
        <v>205</v>
      </c>
      <c r="S138" s="339"/>
      <c r="T138" s="340"/>
      <c r="U138" s="78">
        <v>108</v>
      </c>
      <c r="V138" s="81">
        <f>D138+U138</f>
        <v>144</v>
      </c>
      <c r="W138" s="339"/>
      <c r="X138" s="340"/>
      <c r="Y138" s="86">
        <f t="shared" si="4"/>
        <v>886</v>
      </c>
      <c r="Z138" s="87">
        <f>E138+I138+M138+Q138+U138</f>
        <v>706</v>
      </c>
      <c r="AA138" s="88">
        <f>AVERAGE(F138,J138,N138,R138,V138)</f>
        <v>177.2</v>
      </c>
      <c r="AB138" s="89">
        <f>AVERAGE(F138,J138,N138,R138,V138)-D138</f>
        <v>141.2</v>
      </c>
      <c r="AC138" s="332"/>
    </row>
    <row r="139" spans="2:29" s="63" customFormat="1" ht="49.5" customHeight="1">
      <c r="B139" s="328" t="s">
        <v>120</v>
      </c>
      <c r="C139" s="329"/>
      <c r="D139" s="64">
        <f>SUM(D140:D142)</f>
        <v>159</v>
      </c>
      <c r="E139" s="110">
        <f>SUM(E140:E142)</f>
        <v>308</v>
      </c>
      <c r="F139" s="93">
        <f>SUM(F140:F142)</f>
        <v>467</v>
      </c>
      <c r="G139" s="93">
        <f>F135</f>
        <v>559</v>
      </c>
      <c r="H139" s="71" t="str">
        <f>B135</f>
        <v>Vakaru Refonda</v>
      </c>
      <c r="I139" s="65">
        <f>SUM(I140:I142)</f>
        <v>363</v>
      </c>
      <c r="J139" s="93">
        <f>SUM(J140:J142)</f>
        <v>522</v>
      </c>
      <c r="K139" s="93">
        <f>J131</f>
        <v>480</v>
      </c>
      <c r="L139" s="71" t="str">
        <f>B131</f>
        <v>Spordiklubi KNT</v>
      </c>
      <c r="M139" s="73">
        <f>SUM(M140:M142)</f>
        <v>334</v>
      </c>
      <c r="N139" s="95">
        <f>SUM(N140:N142)</f>
        <v>493</v>
      </c>
      <c r="O139" s="93">
        <f>N127</f>
        <v>590</v>
      </c>
      <c r="P139" s="71" t="str">
        <f>B127</f>
        <v>Rakvere LV</v>
      </c>
      <c r="Q139" s="72">
        <f>SUM(Q140:Q142)</f>
        <v>363</v>
      </c>
      <c r="R139" s="95">
        <f>SUM(R140:R142)</f>
        <v>522</v>
      </c>
      <c r="S139" s="93">
        <f>R143</f>
        <v>538</v>
      </c>
      <c r="T139" s="71" t="str">
        <f>B143</f>
        <v>AQVA</v>
      </c>
      <c r="U139" s="72">
        <f>SUM(U140:U142)</f>
        <v>341</v>
      </c>
      <c r="V139" s="95">
        <f>SUM(V140:V142)</f>
        <v>500</v>
      </c>
      <c r="W139" s="93">
        <f>V147</f>
        <v>614</v>
      </c>
      <c r="X139" s="71" t="str">
        <f>B147</f>
        <v>Halver Puit</v>
      </c>
      <c r="Y139" s="74">
        <f t="shared" si="4"/>
        <v>2504</v>
      </c>
      <c r="Z139" s="72">
        <f>SUM(Z140:Z142)</f>
        <v>1709</v>
      </c>
      <c r="AA139" s="92">
        <f>AVERAGE(AA140,AA141,AA142)</f>
        <v>166.93333333333334</v>
      </c>
      <c r="AB139" s="76">
        <f>AVERAGE(AB140,AB141,AB142)</f>
        <v>113.93333333333334</v>
      </c>
      <c r="AC139" s="330">
        <f>G140+K140+O140+S140+W140</f>
        <v>1</v>
      </c>
    </row>
    <row r="140" spans="2:29" s="63" customFormat="1" ht="17.25" customHeight="1">
      <c r="B140" s="333" t="s">
        <v>122</v>
      </c>
      <c r="C140" s="334"/>
      <c r="D140" s="77">
        <v>60</v>
      </c>
      <c r="E140" s="80">
        <v>75</v>
      </c>
      <c r="F140" s="81">
        <f>D140+E140</f>
        <v>135</v>
      </c>
      <c r="G140" s="335">
        <v>0</v>
      </c>
      <c r="H140" s="336"/>
      <c r="I140" s="80">
        <v>84</v>
      </c>
      <c r="J140" s="79">
        <f>D140+I140</f>
        <v>144</v>
      </c>
      <c r="K140" s="335">
        <v>1</v>
      </c>
      <c r="L140" s="336"/>
      <c r="M140" s="80">
        <v>103</v>
      </c>
      <c r="N140" s="79">
        <f>D140+M140</f>
        <v>163</v>
      </c>
      <c r="O140" s="335">
        <v>0</v>
      </c>
      <c r="P140" s="336"/>
      <c r="Q140" s="78">
        <v>121</v>
      </c>
      <c r="R140" s="81">
        <f>D140+Q140</f>
        <v>181</v>
      </c>
      <c r="S140" s="335">
        <v>0</v>
      </c>
      <c r="T140" s="336"/>
      <c r="U140" s="78">
        <v>117</v>
      </c>
      <c r="V140" s="81">
        <f>D140+U140</f>
        <v>177</v>
      </c>
      <c r="W140" s="335">
        <v>0</v>
      </c>
      <c r="X140" s="336"/>
      <c r="Y140" s="79">
        <f t="shared" si="4"/>
        <v>800</v>
      </c>
      <c r="Z140" s="80">
        <f>E140+I140+M140+Q140+U140</f>
        <v>500</v>
      </c>
      <c r="AA140" s="82">
        <f>AVERAGE(F140,J140,N140,R140,V140)</f>
        <v>160</v>
      </c>
      <c r="AB140" s="83">
        <f>AVERAGE(F140,J140,N140,R140,V140)-D140</f>
        <v>100</v>
      </c>
      <c r="AC140" s="331"/>
    </row>
    <row r="141" spans="2:29" s="63" customFormat="1" ht="17.25" customHeight="1">
      <c r="B141" s="333" t="s">
        <v>121</v>
      </c>
      <c r="C141" s="334"/>
      <c r="D141" s="77">
        <v>45</v>
      </c>
      <c r="E141" s="98">
        <v>135</v>
      </c>
      <c r="F141" s="81">
        <f>D141+E141</f>
        <v>180</v>
      </c>
      <c r="G141" s="337"/>
      <c r="H141" s="338"/>
      <c r="I141" s="80">
        <v>130</v>
      </c>
      <c r="J141" s="79">
        <f>D141+I141</f>
        <v>175</v>
      </c>
      <c r="K141" s="337"/>
      <c r="L141" s="338"/>
      <c r="M141" s="80">
        <v>84</v>
      </c>
      <c r="N141" s="79">
        <f>D141+M141</f>
        <v>129</v>
      </c>
      <c r="O141" s="337"/>
      <c r="P141" s="338"/>
      <c r="Q141" s="78">
        <v>114</v>
      </c>
      <c r="R141" s="81">
        <f>D141+Q141</f>
        <v>159</v>
      </c>
      <c r="S141" s="337"/>
      <c r="T141" s="338"/>
      <c r="U141" s="78">
        <v>132</v>
      </c>
      <c r="V141" s="81">
        <f>D141+U141</f>
        <v>177</v>
      </c>
      <c r="W141" s="337"/>
      <c r="X141" s="338"/>
      <c r="Y141" s="79">
        <f t="shared" si="4"/>
        <v>820</v>
      </c>
      <c r="Z141" s="80">
        <f>E141+I141+M141+Q141+U141</f>
        <v>595</v>
      </c>
      <c r="AA141" s="82">
        <f>AVERAGE(F141,J141,N141,R141,V141)</f>
        <v>164</v>
      </c>
      <c r="AB141" s="83">
        <f>AVERAGE(F141,J141,N141,R141,V141)-D141</f>
        <v>119</v>
      </c>
      <c r="AC141" s="331"/>
    </row>
    <row r="142" spans="2:29" s="63" customFormat="1" ht="17.25" customHeight="1" thickBot="1">
      <c r="B142" s="341" t="s">
        <v>123</v>
      </c>
      <c r="C142" s="342"/>
      <c r="D142" s="84">
        <v>54</v>
      </c>
      <c r="E142" s="85">
        <v>98</v>
      </c>
      <c r="F142" s="81">
        <f>D142+E142</f>
        <v>152</v>
      </c>
      <c r="G142" s="339"/>
      <c r="H142" s="340"/>
      <c r="I142" s="87">
        <v>149</v>
      </c>
      <c r="J142" s="79">
        <f>D142+I142</f>
        <v>203</v>
      </c>
      <c r="K142" s="339"/>
      <c r="L142" s="340"/>
      <c r="M142" s="87">
        <v>147</v>
      </c>
      <c r="N142" s="79">
        <f>D142+M142</f>
        <v>201</v>
      </c>
      <c r="O142" s="339"/>
      <c r="P142" s="340"/>
      <c r="Q142" s="78">
        <v>128</v>
      </c>
      <c r="R142" s="81">
        <f>D142+Q142</f>
        <v>182</v>
      </c>
      <c r="S142" s="339"/>
      <c r="T142" s="340"/>
      <c r="U142" s="78">
        <v>92</v>
      </c>
      <c r="V142" s="81">
        <f>D142+U142</f>
        <v>146</v>
      </c>
      <c r="W142" s="339"/>
      <c r="X142" s="340"/>
      <c r="Y142" s="86">
        <f t="shared" si="4"/>
        <v>884</v>
      </c>
      <c r="Z142" s="87">
        <f>E142+I142+M142+Q142+U142</f>
        <v>614</v>
      </c>
      <c r="AA142" s="88">
        <f>AVERAGE(F142,J142,N142,R142,V142)</f>
        <v>176.8</v>
      </c>
      <c r="AB142" s="89">
        <f>AVERAGE(F142,J142,N142,R142,V142)-D142</f>
        <v>122.80000000000001</v>
      </c>
      <c r="AC142" s="332"/>
    </row>
    <row r="143" spans="2:29" s="63" customFormat="1" ht="48.75" customHeight="1">
      <c r="B143" s="328" t="s">
        <v>82</v>
      </c>
      <c r="C143" s="329"/>
      <c r="D143" s="64">
        <f>SUM(D144:D146)</f>
        <v>168</v>
      </c>
      <c r="E143" s="110">
        <f>SUM(E144:E146)</f>
        <v>293</v>
      </c>
      <c r="F143" s="93">
        <f>SUM(F144:F146)</f>
        <v>461</v>
      </c>
      <c r="G143" s="93">
        <f>F131</f>
        <v>455</v>
      </c>
      <c r="H143" s="71" t="str">
        <f>B131</f>
        <v>Spordiklubi KNT</v>
      </c>
      <c r="I143" s="65">
        <f>SUM(I144:I146)</f>
        <v>360</v>
      </c>
      <c r="J143" s="93">
        <f>SUM(J144:J146)</f>
        <v>528</v>
      </c>
      <c r="K143" s="93">
        <f>J127</f>
        <v>530</v>
      </c>
      <c r="L143" s="71" t="str">
        <f>B127</f>
        <v>Rakvere LV</v>
      </c>
      <c r="M143" s="73">
        <f>SUM(M144:M146)</f>
        <v>369</v>
      </c>
      <c r="N143" s="93">
        <f>SUM(N144:N146)</f>
        <v>537</v>
      </c>
      <c r="O143" s="93">
        <f>N147</f>
        <v>552</v>
      </c>
      <c r="P143" s="71" t="str">
        <f>B147</f>
        <v>Halver Puit</v>
      </c>
      <c r="Q143" s="72">
        <f>SUM(Q144:Q146)</f>
        <v>370</v>
      </c>
      <c r="R143" s="94">
        <f>SUM(R144:R146)</f>
        <v>538</v>
      </c>
      <c r="S143" s="93">
        <f>R139</f>
        <v>522</v>
      </c>
      <c r="T143" s="71" t="str">
        <f>B139</f>
        <v>IsoVent Ehitus</v>
      </c>
      <c r="U143" s="72">
        <f>SUM(U144:U146)</f>
        <v>369</v>
      </c>
      <c r="V143" s="94">
        <f>SUM(V144:V146)</f>
        <v>537</v>
      </c>
      <c r="W143" s="93">
        <f>V135</f>
        <v>447</v>
      </c>
      <c r="X143" s="71" t="str">
        <f>B135</f>
        <v>Vakaru Refonda</v>
      </c>
      <c r="Y143" s="74">
        <f t="shared" si="4"/>
        <v>2601</v>
      </c>
      <c r="Z143" s="72">
        <f>SUM(Z144:Z146)</f>
        <v>1761</v>
      </c>
      <c r="AA143" s="92">
        <f>AVERAGE(AA144,AA145,AA146)</f>
        <v>173.4</v>
      </c>
      <c r="AB143" s="76">
        <f>AVERAGE(AB144,AB145,AB146)</f>
        <v>117.39999999999999</v>
      </c>
      <c r="AC143" s="330">
        <f>G144+K144+O144+S144+W144</f>
        <v>3</v>
      </c>
    </row>
    <row r="144" spans="2:29" s="63" customFormat="1" ht="17.25" customHeight="1">
      <c r="B144" s="333" t="s">
        <v>224</v>
      </c>
      <c r="C144" s="334"/>
      <c r="D144" s="77">
        <v>60</v>
      </c>
      <c r="E144" s="80">
        <v>80</v>
      </c>
      <c r="F144" s="81">
        <f>D144+E144</f>
        <v>140</v>
      </c>
      <c r="G144" s="335">
        <v>1</v>
      </c>
      <c r="H144" s="336"/>
      <c r="I144" s="80">
        <v>110</v>
      </c>
      <c r="J144" s="79">
        <f>D144+I144</f>
        <v>170</v>
      </c>
      <c r="K144" s="335">
        <v>0</v>
      </c>
      <c r="L144" s="336"/>
      <c r="M144" s="80">
        <v>137</v>
      </c>
      <c r="N144" s="79">
        <f>D144+M144</f>
        <v>197</v>
      </c>
      <c r="O144" s="335">
        <v>0</v>
      </c>
      <c r="P144" s="336"/>
      <c r="Q144" s="78">
        <v>159</v>
      </c>
      <c r="R144" s="81">
        <f>D144+Q144</f>
        <v>219</v>
      </c>
      <c r="S144" s="335">
        <v>1</v>
      </c>
      <c r="T144" s="336"/>
      <c r="U144" s="78">
        <v>135</v>
      </c>
      <c r="V144" s="81">
        <f>D144+U144</f>
        <v>195</v>
      </c>
      <c r="W144" s="335">
        <v>1</v>
      </c>
      <c r="X144" s="336"/>
      <c r="Y144" s="79">
        <f t="shared" si="4"/>
        <v>921</v>
      </c>
      <c r="Z144" s="80">
        <f>E144+I144+M144+Q144+U144</f>
        <v>621</v>
      </c>
      <c r="AA144" s="82">
        <f>AVERAGE(F144,J144,N144,R144,V144)</f>
        <v>184.2</v>
      </c>
      <c r="AB144" s="83">
        <f>AVERAGE(F144,J144,N144,R144,V144)-D144</f>
        <v>124.19999999999999</v>
      </c>
      <c r="AC144" s="331"/>
    </row>
    <row r="145" spans="2:29" s="63" customFormat="1" ht="17.25" customHeight="1">
      <c r="B145" s="361" t="s">
        <v>161</v>
      </c>
      <c r="C145" s="362"/>
      <c r="D145" s="77">
        <v>60</v>
      </c>
      <c r="E145" s="78">
        <v>71</v>
      </c>
      <c r="F145" s="81">
        <f>D145+E145</f>
        <v>131</v>
      </c>
      <c r="G145" s="337"/>
      <c r="H145" s="338"/>
      <c r="I145" s="80">
        <v>106</v>
      </c>
      <c r="J145" s="79">
        <f>D145+I145</f>
        <v>166</v>
      </c>
      <c r="K145" s="337"/>
      <c r="L145" s="338"/>
      <c r="M145" s="80">
        <v>94</v>
      </c>
      <c r="N145" s="79">
        <f>D145+M145</f>
        <v>154</v>
      </c>
      <c r="O145" s="337"/>
      <c r="P145" s="338"/>
      <c r="Q145" s="78">
        <v>73</v>
      </c>
      <c r="R145" s="81">
        <f>D145+Q145</f>
        <v>133</v>
      </c>
      <c r="S145" s="337"/>
      <c r="T145" s="338"/>
      <c r="U145" s="78">
        <v>106</v>
      </c>
      <c r="V145" s="81">
        <f>D145+U145</f>
        <v>166</v>
      </c>
      <c r="W145" s="337"/>
      <c r="X145" s="338"/>
      <c r="Y145" s="79">
        <f t="shared" si="4"/>
        <v>750</v>
      </c>
      <c r="Z145" s="80">
        <f>E145+I145+M145+Q145+U145</f>
        <v>450</v>
      </c>
      <c r="AA145" s="82">
        <f>AVERAGE(F145,J145,N145,R145,V145)</f>
        <v>150</v>
      </c>
      <c r="AB145" s="83">
        <f>AVERAGE(F145,J145,N145,R145,V145)-D145</f>
        <v>90</v>
      </c>
      <c r="AC145" s="331"/>
    </row>
    <row r="146" spans="2:29" s="63" customFormat="1" ht="17.25" customHeight="1" thickBot="1">
      <c r="B146" s="361" t="s">
        <v>198</v>
      </c>
      <c r="C146" s="362"/>
      <c r="D146" s="77">
        <v>48</v>
      </c>
      <c r="E146" s="85">
        <v>142</v>
      </c>
      <c r="F146" s="81">
        <f>D146+E146</f>
        <v>190</v>
      </c>
      <c r="G146" s="339"/>
      <c r="H146" s="340"/>
      <c r="I146" s="87">
        <v>144</v>
      </c>
      <c r="J146" s="79">
        <f>D146+I146</f>
        <v>192</v>
      </c>
      <c r="K146" s="339"/>
      <c r="L146" s="340"/>
      <c r="M146" s="87">
        <v>138</v>
      </c>
      <c r="N146" s="79">
        <f>D146+M146</f>
        <v>186</v>
      </c>
      <c r="O146" s="339"/>
      <c r="P146" s="340"/>
      <c r="Q146" s="78">
        <v>138</v>
      </c>
      <c r="R146" s="81">
        <f>D146+Q146</f>
        <v>186</v>
      </c>
      <c r="S146" s="339"/>
      <c r="T146" s="340"/>
      <c r="U146" s="78">
        <v>128</v>
      </c>
      <c r="V146" s="81">
        <f>D146+U146</f>
        <v>176</v>
      </c>
      <c r="W146" s="339"/>
      <c r="X146" s="340"/>
      <c r="Y146" s="86">
        <f t="shared" si="4"/>
        <v>930</v>
      </c>
      <c r="Z146" s="87">
        <f>E146+I146+M146+Q146+U146</f>
        <v>690</v>
      </c>
      <c r="AA146" s="88">
        <f>AVERAGE(F146,J146,N146,R146,V146)</f>
        <v>186</v>
      </c>
      <c r="AB146" s="89">
        <f>AVERAGE(F146,J146,N146,R146,V146)-D146</f>
        <v>138</v>
      </c>
      <c r="AC146" s="332"/>
    </row>
    <row r="147" spans="2:29" s="63" customFormat="1" ht="49.5" customHeight="1">
      <c r="B147" s="328" t="s">
        <v>84</v>
      </c>
      <c r="C147" s="329"/>
      <c r="D147" s="64">
        <f>SUM(D148:D150)</f>
        <v>180</v>
      </c>
      <c r="E147" s="110">
        <f>SUM(E148:E150)</f>
        <v>386</v>
      </c>
      <c r="F147" s="93">
        <f>SUM(F148:F150)</f>
        <v>566</v>
      </c>
      <c r="G147" s="93">
        <f>F127</f>
        <v>539</v>
      </c>
      <c r="H147" s="71" t="str">
        <f>B127</f>
        <v>Rakvere LV</v>
      </c>
      <c r="I147" s="65">
        <f>SUM(I148:I150)</f>
        <v>347</v>
      </c>
      <c r="J147" s="93">
        <f>SUM(J148:J150)</f>
        <v>527</v>
      </c>
      <c r="K147" s="93">
        <f>J135</f>
        <v>546</v>
      </c>
      <c r="L147" s="71" t="str">
        <f>B135</f>
        <v>Vakaru Refonda</v>
      </c>
      <c r="M147" s="73">
        <f>SUM(M148:M150)</f>
        <v>372</v>
      </c>
      <c r="N147" s="95">
        <f>SUM(N148:N150)</f>
        <v>552</v>
      </c>
      <c r="O147" s="93">
        <f>N143</f>
        <v>537</v>
      </c>
      <c r="P147" s="71" t="str">
        <f>B143</f>
        <v>AQVA</v>
      </c>
      <c r="Q147" s="72">
        <f>SUM(Q148:Q150)</f>
        <v>417</v>
      </c>
      <c r="R147" s="95">
        <f>SUM(R148:R150)</f>
        <v>597</v>
      </c>
      <c r="S147" s="93">
        <f>R131</f>
        <v>433</v>
      </c>
      <c r="T147" s="71" t="str">
        <f>B131</f>
        <v>Spordiklubi KNT</v>
      </c>
      <c r="U147" s="72">
        <f>SUM(U148:U150)</f>
        <v>434</v>
      </c>
      <c r="V147" s="95">
        <f>SUM(V148:V150)</f>
        <v>614</v>
      </c>
      <c r="W147" s="93">
        <f>V139</f>
        <v>500</v>
      </c>
      <c r="X147" s="71" t="str">
        <f>B139</f>
        <v>IsoVent Ehitus</v>
      </c>
      <c r="Y147" s="74">
        <f t="shared" si="4"/>
        <v>2856</v>
      </c>
      <c r="Z147" s="72">
        <f>SUM(Z148:Z150)</f>
        <v>1956</v>
      </c>
      <c r="AA147" s="92">
        <f>AVERAGE(AA148,AA149,AA150)</f>
        <v>190.4</v>
      </c>
      <c r="AB147" s="76">
        <f>AVERAGE(AB148,AB149,AB150)</f>
        <v>130.4</v>
      </c>
      <c r="AC147" s="330">
        <f>G148+K148+O148+S148+W148</f>
        <v>4</v>
      </c>
    </row>
    <row r="148" spans="2:29" s="63" customFormat="1" ht="17.25" customHeight="1">
      <c r="B148" s="333" t="s">
        <v>190</v>
      </c>
      <c r="C148" s="334"/>
      <c r="D148" s="77">
        <v>60</v>
      </c>
      <c r="E148" s="78">
        <v>100</v>
      </c>
      <c r="F148" s="81">
        <f>D148+E148</f>
        <v>160</v>
      </c>
      <c r="G148" s="335">
        <v>1</v>
      </c>
      <c r="H148" s="336"/>
      <c r="I148" s="80">
        <v>93</v>
      </c>
      <c r="J148" s="79">
        <f>D148+I148</f>
        <v>153</v>
      </c>
      <c r="K148" s="335">
        <v>0</v>
      </c>
      <c r="L148" s="336"/>
      <c r="M148" s="80">
        <v>96</v>
      </c>
      <c r="N148" s="79">
        <f>D148+M148</f>
        <v>156</v>
      </c>
      <c r="O148" s="335">
        <v>1</v>
      </c>
      <c r="P148" s="336"/>
      <c r="Q148" s="78">
        <v>112</v>
      </c>
      <c r="R148" s="81">
        <f>D148+Q148</f>
        <v>172</v>
      </c>
      <c r="S148" s="335">
        <v>1</v>
      </c>
      <c r="T148" s="336"/>
      <c r="U148" s="78">
        <v>129</v>
      </c>
      <c r="V148" s="81">
        <f>D148+U148</f>
        <v>189</v>
      </c>
      <c r="W148" s="335">
        <v>1</v>
      </c>
      <c r="X148" s="336"/>
      <c r="Y148" s="79">
        <f>F148+J148+N148+R148+V148</f>
        <v>830</v>
      </c>
      <c r="Z148" s="80">
        <f>E148+I148+M148+Q148+U148</f>
        <v>530</v>
      </c>
      <c r="AA148" s="82">
        <f>AVERAGE(F148,J148,N148,R148,V148)</f>
        <v>166</v>
      </c>
      <c r="AB148" s="83">
        <f>AVERAGE(F148,J148,N148,R148,V148)-D148</f>
        <v>106</v>
      </c>
      <c r="AC148" s="331"/>
    </row>
    <row r="149" spans="2:29" s="63" customFormat="1" ht="17.25" customHeight="1">
      <c r="B149" s="373" t="s">
        <v>191</v>
      </c>
      <c r="C149" s="374"/>
      <c r="D149" s="77">
        <v>60</v>
      </c>
      <c r="E149" s="78">
        <v>149</v>
      </c>
      <c r="F149" s="81">
        <f>D149+E149</f>
        <v>209</v>
      </c>
      <c r="G149" s="337"/>
      <c r="H149" s="338"/>
      <c r="I149" s="80">
        <v>121</v>
      </c>
      <c r="J149" s="79">
        <f>D149+I149</f>
        <v>181</v>
      </c>
      <c r="K149" s="337"/>
      <c r="L149" s="338"/>
      <c r="M149" s="80">
        <v>111</v>
      </c>
      <c r="N149" s="79">
        <f>D149+M149</f>
        <v>171</v>
      </c>
      <c r="O149" s="337"/>
      <c r="P149" s="338"/>
      <c r="Q149" s="78">
        <v>170</v>
      </c>
      <c r="R149" s="81">
        <f>D149+Q149</f>
        <v>230</v>
      </c>
      <c r="S149" s="337"/>
      <c r="T149" s="338"/>
      <c r="U149" s="78">
        <v>123</v>
      </c>
      <c r="V149" s="81">
        <f>D149+U149</f>
        <v>183</v>
      </c>
      <c r="W149" s="337"/>
      <c r="X149" s="338"/>
      <c r="Y149" s="79">
        <f>F149+J149+N149+R149+V149</f>
        <v>974</v>
      </c>
      <c r="Z149" s="80">
        <f>E149+I149+M149+Q149+U149</f>
        <v>674</v>
      </c>
      <c r="AA149" s="82">
        <f>AVERAGE(F149,J149,N149,R149,V149)</f>
        <v>194.8</v>
      </c>
      <c r="AB149" s="83">
        <f>AVERAGE(F149,J149,N149,R149,V149)-D149</f>
        <v>134.8</v>
      </c>
      <c r="AC149" s="331"/>
    </row>
    <row r="150" spans="2:29" s="63" customFormat="1" ht="17.25" customHeight="1" thickBot="1">
      <c r="B150" s="341" t="s">
        <v>226</v>
      </c>
      <c r="C150" s="342"/>
      <c r="D150" s="84">
        <v>60</v>
      </c>
      <c r="E150" s="85">
        <v>137</v>
      </c>
      <c r="F150" s="86">
        <f>D150+E150</f>
        <v>197</v>
      </c>
      <c r="G150" s="339"/>
      <c r="H150" s="340"/>
      <c r="I150" s="87">
        <v>133</v>
      </c>
      <c r="J150" s="86">
        <f>D150+I150</f>
        <v>193</v>
      </c>
      <c r="K150" s="339"/>
      <c r="L150" s="340"/>
      <c r="M150" s="87">
        <v>165</v>
      </c>
      <c r="N150" s="86">
        <f>D150+M150</f>
        <v>225</v>
      </c>
      <c r="O150" s="339"/>
      <c r="P150" s="340"/>
      <c r="Q150" s="87">
        <v>135</v>
      </c>
      <c r="R150" s="86">
        <f>D150+Q150</f>
        <v>195</v>
      </c>
      <c r="S150" s="339"/>
      <c r="T150" s="340"/>
      <c r="U150" s="87">
        <v>182</v>
      </c>
      <c r="V150" s="86">
        <f>D150+U150</f>
        <v>242</v>
      </c>
      <c r="W150" s="339"/>
      <c r="X150" s="340"/>
      <c r="Y150" s="86">
        <f>F150+J150+N150+R150+V150</f>
        <v>1052</v>
      </c>
      <c r="Z150" s="87">
        <f>E150+I150+M150+Q150+U150</f>
        <v>752</v>
      </c>
      <c r="AA150" s="88">
        <f>AVERAGE(F150,J150,N150,R150,V150)</f>
        <v>210.4</v>
      </c>
      <c r="AB150" s="89">
        <f>AVERAGE(F150,J150,N150,R150,V150)-D150</f>
        <v>150.4</v>
      </c>
      <c r="AC150" s="332"/>
    </row>
    <row r="151" spans="2:29" s="63" customFormat="1" ht="17.25" customHeight="1">
      <c r="B151" s="99"/>
      <c r="C151" s="99"/>
      <c r="D151" s="100"/>
      <c r="E151" s="101"/>
      <c r="F151" s="102"/>
      <c r="G151" s="103"/>
      <c r="H151" s="103"/>
      <c r="I151" s="101"/>
      <c r="J151" s="102"/>
      <c r="K151" s="103"/>
      <c r="L151" s="103"/>
      <c r="M151" s="101"/>
      <c r="N151" s="102"/>
      <c r="O151" s="103"/>
      <c r="P151" s="103"/>
      <c r="Q151" s="101"/>
      <c r="R151" s="102"/>
      <c r="S151" s="103"/>
      <c r="T151" s="103"/>
      <c r="U151" s="101"/>
      <c r="V151" s="102"/>
      <c r="W151" s="103"/>
      <c r="X151" s="103"/>
      <c r="Y151" s="102"/>
      <c r="Z151" s="113"/>
      <c r="AA151" s="105"/>
      <c r="AB151" s="104"/>
      <c r="AC151" s="106"/>
    </row>
    <row r="152" spans="2:29" ht="27.75" customHeight="1">
      <c r="B152" s="1"/>
      <c r="C152" s="1"/>
      <c r="D152" s="1"/>
      <c r="E152" s="42"/>
      <c r="F152" s="4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7" ht="20.25">
      <c r="B153" s="209"/>
      <c r="C153" s="210"/>
      <c r="D153" s="210"/>
      <c r="E153" s="210"/>
      <c r="F153" s="210"/>
      <c r="G153" s="211"/>
    </row>
  </sheetData>
  <mergeCells count="368">
    <mergeCell ref="B42:C42"/>
    <mergeCell ref="B12:C12"/>
    <mergeCell ref="F3:R4"/>
    <mergeCell ref="B6:C6"/>
    <mergeCell ref="G6:H6"/>
    <mergeCell ref="K6:L6"/>
    <mergeCell ref="O6:P6"/>
    <mergeCell ref="B10:C10"/>
    <mergeCell ref="B11:C11"/>
    <mergeCell ref="B13:C13"/>
    <mergeCell ref="W3:Z4"/>
    <mergeCell ref="B5:C5"/>
    <mergeCell ref="G5:H5"/>
    <mergeCell ref="K5:L5"/>
    <mergeCell ref="O5:P5"/>
    <mergeCell ref="S5:T5"/>
    <mergeCell ref="W5:X5"/>
    <mergeCell ref="S6:T6"/>
    <mergeCell ref="W6:X6"/>
    <mergeCell ref="B7:C7"/>
    <mergeCell ref="AC7:AC10"/>
    <mergeCell ref="G8:H10"/>
    <mergeCell ref="K8:L10"/>
    <mergeCell ref="O8:P10"/>
    <mergeCell ref="S8:T10"/>
    <mergeCell ref="W8:X10"/>
    <mergeCell ref="B9:C9"/>
    <mergeCell ref="AC11:AC14"/>
    <mergeCell ref="G12:H14"/>
    <mergeCell ref="K12:L14"/>
    <mergeCell ref="O12:P14"/>
    <mergeCell ref="S12:T14"/>
    <mergeCell ref="W12:X14"/>
    <mergeCell ref="B14:C14"/>
    <mergeCell ref="B15:C15"/>
    <mergeCell ref="AC15:AC18"/>
    <mergeCell ref="B16:C16"/>
    <mergeCell ref="G16:H18"/>
    <mergeCell ref="K16:L18"/>
    <mergeCell ref="O16:P18"/>
    <mergeCell ref="S16:T18"/>
    <mergeCell ref="W16:X18"/>
    <mergeCell ref="B18:C18"/>
    <mergeCell ref="B19:C19"/>
    <mergeCell ref="AC19:AC22"/>
    <mergeCell ref="B20:C20"/>
    <mergeCell ref="G20:H22"/>
    <mergeCell ref="K20:L22"/>
    <mergeCell ref="O20:P22"/>
    <mergeCell ref="S20:T22"/>
    <mergeCell ref="W20:X22"/>
    <mergeCell ref="B21:C21"/>
    <mergeCell ref="B22:C22"/>
    <mergeCell ref="B23:C23"/>
    <mergeCell ref="AC23:AC26"/>
    <mergeCell ref="G24:H26"/>
    <mergeCell ref="K24:L26"/>
    <mergeCell ref="O24:P26"/>
    <mergeCell ref="S24:T26"/>
    <mergeCell ref="W24:X26"/>
    <mergeCell ref="B25:C25"/>
    <mergeCell ref="B26:C26"/>
    <mergeCell ref="B27:C27"/>
    <mergeCell ref="AC27:AC30"/>
    <mergeCell ref="B28:C28"/>
    <mergeCell ref="G28:H30"/>
    <mergeCell ref="K28:L30"/>
    <mergeCell ref="O28:P30"/>
    <mergeCell ref="S28:T30"/>
    <mergeCell ref="W28:X30"/>
    <mergeCell ref="B29:C29"/>
    <mergeCell ref="B30:C30"/>
    <mergeCell ref="F33:R34"/>
    <mergeCell ref="W33:Z34"/>
    <mergeCell ref="B35:C35"/>
    <mergeCell ref="G35:H35"/>
    <mergeCell ref="K35:L35"/>
    <mergeCell ref="O35:P35"/>
    <mergeCell ref="S35:T35"/>
    <mergeCell ref="W35:X35"/>
    <mergeCell ref="B36:C36"/>
    <mergeCell ref="G36:H36"/>
    <mergeCell ref="K36:L36"/>
    <mergeCell ref="O36:P36"/>
    <mergeCell ref="S36:T36"/>
    <mergeCell ref="W36:X36"/>
    <mergeCell ref="B37:C37"/>
    <mergeCell ref="AC37:AC40"/>
    <mergeCell ref="G38:H40"/>
    <mergeCell ref="K38:L40"/>
    <mergeCell ref="O38:P40"/>
    <mergeCell ref="S38:T40"/>
    <mergeCell ref="W38:X40"/>
    <mergeCell ref="B39:C39"/>
    <mergeCell ref="B40:C40"/>
    <mergeCell ref="B41:C41"/>
    <mergeCell ref="AC41:AC44"/>
    <mergeCell ref="G42:H44"/>
    <mergeCell ref="K42:L44"/>
    <mergeCell ref="O42:P44"/>
    <mergeCell ref="S42:T44"/>
    <mergeCell ref="W42:X44"/>
    <mergeCell ref="B43:C43"/>
    <mergeCell ref="B44:C44"/>
    <mergeCell ref="B45:C45"/>
    <mergeCell ref="AC45:AC48"/>
    <mergeCell ref="B46:C46"/>
    <mergeCell ref="G46:H48"/>
    <mergeCell ref="K46:L48"/>
    <mergeCell ref="O46:P48"/>
    <mergeCell ref="S46:T48"/>
    <mergeCell ref="W46:X48"/>
    <mergeCell ref="B47:C47"/>
    <mergeCell ref="B48:C48"/>
    <mergeCell ref="B49:C49"/>
    <mergeCell ref="AC49:AC52"/>
    <mergeCell ref="B50:C50"/>
    <mergeCell ref="G50:H52"/>
    <mergeCell ref="K50:L52"/>
    <mergeCell ref="O50:P52"/>
    <mergeCell ref="S50:T52"/>
    <mergeCell ref="W50:X52"/>
    <mergeCell ref="B51:C51"/>
    <mergeCell ref="B52:C52"/>
    <mergeCell ref="B53:C53"/>
    <mergeCell ref="AC53:AC56"/>
    <mergeCell ref="G54:H56"/>
    <mergeCell ref="K54:L56"/>
    <mergeCell ref="O54:P56"/>
    <mergeCell ref="S54:T56"/>
    <mergeCell ref="W54:X56"/>
    <mergeCell ref="B55:C55"/>
    <mergeCell ref="B56:C56"/>
    <mergeCell ref="B54:C54"/>
    <mergeCell ref="B57:C57"/>
    <mergeCell ref="AC57:AC60"/>
    <mergeCell ref="B58:C58"/>
    <mergeCell ref="G58:H60"/>
    <mergeCell ref="K58:L60"/>
    <mergeCell ref="O58:P60"/>
    <mergeCell ref="S58:T60"/>
    <mergeCell ref="W58:X60"/>
    <mergeCell ref="B59:C59"/>
    <mergeCell ref="B60:C60"/>
    <mergeCell ref="F63:R64"/>
    <mergeCell ref="W63:Z64"/>
    <mergeCell ref="B65:C65"/>
    <mergeCell ref="G65:H65"/>
    <mergeCell ref="K65:L65"/>
    <mergeCell ref="O65:P65"/>
    <mergeCell ref="S65:T65"/>
    <mergeCell ref="W65:X65"/>
    <mergeCell ref="B66:C66"/>
    <mergeCell ref="G66:H66"/>
    <mergeCell ref="K66:L66"/>
    <mergeCell ref="O66:P66"/>
    <mergeCell ref="S66:T66"/>
    <mergeCell ref="W66:X66"/>
    <mergeCell ref="B67:C67"/>
    <mergeCell ref="AC67:AC70"/>
    <mergeCell ref="B68:C68"/>
    <mergeCell ref="G68:H70"/>
    <mergeCell ref="K68:L70"/>
    <mergeCell ref="O68:P70"/>
    <mergeCell ref="S68:T70"/>
    <mergeCell ref="W68:X70"/>
    <mergeCell ref="B69:C69"/>
    <mergeCell ref="B70:C70"/>
    <mergeCell ref="B71:C71"/>
    <mergeCell ref="AC71:AC74"/>
    <mergeCell ref="B72:C72"/>
    <mergeCell ref="G72:H74"/>
    <mergeCell ref="K72:L74"/>
    <mergeCell ref="O72:P74"/>
    <mergeCell ref="S72:T74"/>
    <mergeCell ref="W72:X74"/>
    <mergeCell ref="B73:C73"/>
    <mergeCell ref="B74:C74"/>
    <mergeCell ref="B75:C75"/>
    <mergeCell ref="AC75:AC78"/>
    <mergeCell ref="G76:H78"/>
    <mergeCell ref="K76:L78"/>
    <mergeCell ref="O76:P78"/>
    <mergeCell ref="S76:T78"/>
    <mergeCell ref="W76:X78"/>
    <mergeCell ref="B78:C78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82:C82"/>
    <mergeCell ref="AF82:AG82"/>
    <mergeCell ref="B83:C83"/>
    <mergeCell ref="AC83:AC86"/>
    <mergeCell ref="AF83:AG83"/>
    <mergeCell ref="B84:C84"/>
    <mergeCell ref="G84:H86"/>
    <mergeCell ref="K84:L86"/>
    <mergeCell ref="O84:P86"/>
    <mergeCell ref="S84:T86"/>
    <mergeCell ref="W84:X86"/>
    <mergeCell ref="S95:T95"/>
    <mergeCell ref="W95:X95"/>
    <mergeCell ref="AF84:AG84"/>
    <mergeCell ref="B85:C85"/>
    <mergeCell ref="B86:C86"/>
    <mergeCell ref="B87:C87"/>
    <mergeCell ref="AC87:AC90"/>
    <mergeCell ref="B88:C88"/>
    <mergeCell ref="G88:H90"/>
    <mergeCell ref="K88:L90"/>
    <mergeCell ref="W88:X90"/>
    <mergeCell ref="B89:C89"/>
    <mergeCell ref="B90:C90"/>
    <mergeCell ref="F93:R94"/>
    <mergeCell ref="W93:Z94"/>
    <mergeCell ref="O88:P90"/>
    <mergeCell ref="S88:T90"/>
    <mergeCell ref="S96:T96"/>
    <mergeCell ref="W96:X96"/>
    <mergeCell ref="B95:C95"/>
    <mergeCell ref="G95:H95"/>
    <mergeCell ref="B96:C96"/>
    <mergeCell ref="G96:H96"/>
    <mergeCell ref="K96:L96"/>
    <mergeCell ref="O96:P96"/>
    <mergeCell ref="K95:L95"/>
    <mergeCell ref="O95:P95"/>
    <mergeCell ref="B97:C97"/>
    <mergeCell ref="AC97:AC100"/>
    <mergeCell ref="B98:C98"/>
    <mergeCell ref="G98:H100"/>
    <mergeCell ref="K98:L100"/>
    <mergeCell ref="O98:P100"/>
    <mergeCell ref="S98:T100"/>
    <mergeCell ref="W98:X100"/>
    <mergeCell ref="B99:C99"/>
    <mergeCell ref="B100:C100"/>
    <mergeCell ref="B101:C101"/>
    <mergeCell ref="AC101:AC104"/>
    <mergeCell ref="B102:C102"/>
    <mergeCell ref="G102:H104"/>
    <mergeCell ref="K102:L104"/>
    <mergeCell ref="O102:P104"/>
    <mergeCell ref="S102:T104"/>
    <mergeCell ref="W102:X104"/>
    <mergeCell ref="B103:C103"/>
    <mergeCell ref="AE103:AF103"/>
    <mergeCell ref="B104:C104"/>
    <mergeCell ref="B105:C105"/>
    <mergeCell ref="AC105:AC108"/>
    <mergeCell ref="G106:H108"/>
    <mergeCell ref="K106:L108"/>
    <mergeCell ref="O106:P108"/>
    <mergeCell ref="S106:T108"/>
    <mergeCell ref="W106:X108"/>
    <mergeCell ref="B107:C107"/>
    <mergeCell ref="B108:C108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15:C115"/>
    <mergeCell ref="B116:C116"/>
    <mergeCell ref="B117:C117"/>
    <mergeCell ref="AC117:AC120"/>
    <mergeCell ref="G118:H120"/>
    <mergeCell ref="K118:L120"/>
    <mergeCell ref="O118:P120"/>
    <mergeCell ref="S118:T120"/>
    <mergeCell ref="W118:X120"/>
    <mergeCell ref="B119:C119"/>
    <mergeCell ref="B120:C120"/>
    <mergeCell ref="F123:R124"/>
    <mergeCell ref="W123:Z124"/>
    <mergeCell ref="B125:C125"/>
    <mergeCell ref="G125:H125"/>
    <mergeCell ref="K125:L125"/>
    <mergeCell ref="O125:P125"/>
    <mergeCell ref="B130:C130"/>
    <mergeCell ref="B128:C128"/>
    <mergeCell ref="S125:T125"/>
    <mergeCell ref="W125:X125"/>
    <mergeCell ref="B126:C126"/>
    <mergeCell ref="G126:H126"/>
    <mergeCell ref="K126:L126"/>
    <mergeCell ref="O126:P126"/>
    <mergeCell ref="S126:T126"/>
    <mergeCell ref="W126:X126"/>
    <mergeCell ref="B133:C133"/>
    <mergeCell ref="B134:C134"/>
    <mergeCell ref="B127:C127"/>
    <mergeCell ref="AC127:AC130"/>
    <mergeCell ref="G128:H130"/>
    <mergeCell ref="K128:L130"/>
    <mergeCell ref="O128:P130"/>
    <mergeCell ref="S128:T130"/>
    <mergeCell ref="W128:X130"/>
    <mergeCell ref="B129:C129"/>
    <mergeCell ref="B137:C137"/>
    <mergeCell ref="B138:C138"/>
    <mergeCell ref="B131:C131"/>
    <mergeCell ref="AC131:AC134"/>
    <mergeCell ref="B132:C132"/>
    <mergeCell ref="G132:H134"/>
    <mergeCell ref="K132:L134"/>
    <mergeCell ref="O132:P134"/>
    <mergeCell ref="S132:T134"/>
    <mergeCell ref="W132:X134"/>
    <mergeCell ref="B141:C141"/>
    <mergeCell ref="B142:C142"/>
    <mergeCell ref="B135:C135"/>
    <mergeCell ref="AC135:AC138"/>
    <mergeCell ref="B136:C136"/>
    <mergeCell ref="G136:H138"/>
    <mergeCell ref="K136:L138"/>
    <mergeCell ref="O136:P138"/>
    <mergeCell ref="S136:T138"/>
    <mergeCell ref="W136:X138"/>
    <mergeCell ref="B145:C145"/>
    <mergeCell ref="B146:C146"/>
    <mergeCell ref="B139:C139"/>
    <mergeCell ref="AC139:AC142"/>
    <mergeCell ref="B140:C140"/>
    <mergeCell ref="G140:H142"/>
    <mergeCell ref="K140:L142"/>
    <mergeCell ref="O140:P142"/>
    <mergeCell ref="S140:T142"/>
    <mergeCell ref="W140:X142"/>
    <mergeCell ref="B149:C149"/>
    <mergeCell ref="B150:C150"/>
    <mergeCell ref="B143:C143"/>
    <mergeCell ref="AC143:AC146"/>
    <mergeCell ref="B144:C144"/>
    <mergeCell ref="G144:H146"/>
    <mergeCell ref="K144:L146"/>
    <mergeCell ref="O144:P146"/>
    <mergeCell ref="S144:T146"/>
    <mergeCell ref="W144:X146"/>
    <mergeCell ref="B106:C106"/>
    <mergeCell ref="B77:C77"/>
    <mergeCell ref="B147:C147"/>
    <mergeCell ref="AC147:AC150"/>
    <mergeCell ref="B148:C148"/>
    <mergeCell ref="G148:H150"/>
    <mergeCell ref="K148:L150"/>
    <mergeCell ref="O148:P150"/>
    <mergeCell ref="S148:T150"/>
    <mergeCell ref="W148:X150"/>
  </mergeCells>
  <conditionalFormatting sqref="M144:N146 W106 I128:I130 J128:K128 M114:N116 D148:F151 U20:V22 U16:V18 D98:E100 F98:G98 I98:I100 J98:K98 M98:M100 N98:O98 Q98:Q100 R98:S98 Q106:R108 Q114:R116 E128:E130 Q140:R142 R99:R100 S102 W114 Q102:R104 Q118:R121 Q110:R112 Z118:AA121 M102:N104 G114 Z114:AA116 Z110:AA112 Z102:AA104 S114 Z106:AA108 O114 Z98:AA100 K114 G102 G106 U148:V151 U136:V138 I106:J108 I114:J116 U140:V142 Q148:R151 Q136:R138 W102 I118:J121 D118:F121 O102 F99:F100 K101:K102 Q144:R146 M148:N151 N99:N100 S106 D114:F116 O106 D110:F112 K106 V129:V130 I144:J146 W110 M118:N121 S110 J99:J100 O110 K118 K110 G110 Q132:R134 W118 M106:N108 S118 I110:J112 O118 U144:V146 U132:V134 G118 D128:D129 W144 Z148:AA151 M136:N138 G140 G144 Z144:AA146 Z140:AA142 Z132:AA134 S144 Z136:AA138 Z128:AA130 K144 G132 G136 U24:V26 O132 I136:J138 R129:R130 O144 D132:F134 W132 I148:J151 S132 N128:O128 D136:F138 K131:K132 F128:G128 W136 N129:N130 S136 O148 D140:F142 K136 M128:M130 W140 M132:N134 S140 I132:J134 J129:J130 K140 D144:F146 W148 M140:N142 S148 I140:J142 O136 K148 F129:F130 Q128:Q130 G148 R128:S128 U128:U130 V128:W128 U12:V14 M84:N86 Q28:R31 V9:V10 D102:F104 W46 V98:W98 I68:I70 J68:K68 M50:N52 U42:V44 Q20:R22 D88:F91 U114:V116 U110:V112 U106:V108 D8:E10 F8:G8 I8:I10 J8:K8 M8:M10 N8:O8 Q8:Q10 R8:S8 U8:U10 V8:W8 D38:E40 U80:V82 I38:I40 J38:K38 M38:M40 N38:O38 Q38:Q40 R38:S38 Q46:R48 Q50:R52 E68:E70 Q24:R26 M28:N31 R9:R10 Q12:R14 W24 Z28:AA31 M16:N18 G20 Z24:AA26 Z20:AA22 Z12:AA14 S24 Z16:AA18 O24 Z8:AA10 K24 G12 G16 Q80:R82 U46:V48 I16:J18 I20:J22 D20:F22 U58:V61 Q58:R61 R39:R40 W12 I28:J31 S12 I12:J14 O12 U54:V56 K11:K12 Q42:R44 M54:N56 W16 N9:N10 S16 D28:F31 O16 D12:F14 K16 F9:F10 W20 M12:N14 S20 J9:J10 O20 D16:F18 K20 V39:V40 Q54:R56 W28 M24:N26 S28 I24:J26 O28 D24:F26 K28 U50:V52 G28 M20:N22 W54 Z58:AA61 M42:N44 G50 G54 Z54:AA56 Z50:AA52 Z42:AA44 S54 Z46:AA48 O54 Z38:AA40 K54 G42 G46 F38:G38 J39:J40 I46:J48 I54:J56 U84:V86 U88:V91 Q88:R91 Q76:R78 W42 I58:J61 S42 U76:V78 O42 D42:F44 K41:K42 Q84:R86 M88:N91 N39:N40 S46 D58:F61 O46 D46:F48 K46 V69:V70 I84:J86 W50 M58:N61 S50 I42:J44 O50 D50:F52 K50 U72:V74 Q72:R74 W58 M46:N48 S58 I50:J52 O58 D54:F56 K58 F39:F40 G24 G58 D68:D69 W84 Z88:AA91 M76:N78 G80 G84 Z84:AA86 Z80:AA82 Z72:AA74 S84 Z76:AA78 Z68:AA70 K84 G72 G76 U118:V121 O72 I76:J78 R69:R70 O84 D72:F74 W72 I88:J91 S72 N68:O68 D76:F78 K71:K72 F68:G68 W76 N69:N70 S76 O88 D80:F82 K76 M68:M70 W80 M72:N74 S80 I72:J74 J69:J70 K80 U102:V104 D84:F86 W88 M80:N82 S88 I80:J82 O76 K88 F69:F70 Q68:Q70 G88 R68:S68 U68:U70 V68:W68 Q16:R18 O140 D106:F108 I102:J104 M110:N112 V99:V100 U98:U100 O80 U38:U40 V38:W38 U28:V31">
    <cfRule type="cellIs" priority="1" dxfId="4" operator="between" stopIfTrue="1">
      <formula>200</formula>
      <formula>300</formula>
    </cfRule>
  </conditionalFormatting>
  <conditionalFormatting sqref="AB125:AB151 AB95:AB121 AB65:AB91 AB5:AB31 AB35:AB61">
    <cfRule type="cellIs" priority="2" dxfId="3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Karmo</dc:creator>
  <cp:keywords/>
  <dc:description/>
  <cp:lastModifiedBy>Bowling</cp:lastModifiedBy>
  <cp:lastPrinted>2011-01-28T14:14:32Z</cp:lastPrinted>
  <dcterms:created xsi:type="dcterms:W3CDTF">2010-01-15T15:32:02Z</dcterms:created>
  <dcterms:modified xsi:type="dcterms:W3CDTF">2011-12-11T17:47:53Z</dcterms:modified>
  <cp:category/>
  <cp:version/>
  <cp:contentType/>
  <cp:contentStatus/>
</cp:coreProperties>
</file>